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as24\REPORTING-QUALITA'\MISURA SII\UTENZE RAGGRUPPATE\Tool utenze indirette\Aggiornamento tool 2025\"/>
    </mc:Choice>
  </mc:AlternateContent>
  <xr:revisionPtr revIDLastSave="0" documentId="13_ncr:1_{FBFFDF26-22EF-4233-B46F-458E4D96032E}" xr6:coauthVersionLast="47" xr6:coauthVersionMax="47" xr10:uidLastSave="{00000000-0000-0000-0000-000000000000}"/>
  <bookViews>
    <workbookView xWindow="-120" yWindow="-120" windowWidth="29040" windowHeight="15840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TAB!$B$3:$E$260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1" i="14" l="1"/>
  <c r="AH51" i="14"/>
  <c r="AI50" i="14"/>
  <c r="AI51" i="14" s="1"/>
  <c r="AC51" i="14"/>
  <c r="AB50" i="14"/>
  <c r="AB51" i="14" s="1"/>
  <c r="AA51" i="14"/>
  <c r="V51" i="14"/>
  <c r="U51" i="14"/>
  <c r="T51" i="14"/>
  <c r="O51" i="14"/>
  <c r="DW51" i="14"/>
  <c r="DP51" i="14"/>
  <c r="DI51" i="14"/>
  <c r="DB51" i="14"/>
  <c r="DA51" i="14"/>
  <c r="CZ51" i="14"/>
  <c r="CU51" i="14"/>
  <c r="CN51" i="14"/>
  <c r="CM51" i="14"/>
  <c r="CL51" i="14"/>
  <c r="CG51" i="14"/>
  <c r="CF51" i="14"/>
  <c r="CE51" i="14"/>
  <c r="BZ51" i="14"/>
  <c r="BS51" i="14"/>
  <c r="BR51" i="14"/>
  <c r="BQ51" i="14"/>
  <c r="BL51" i="14"/>
  <c r="BK51" i="14"/>
  <c r="BJ51" i="14"/>
  <c r="BE51" i="14"/>
  <c r="BD51" i="14"/>
  <c r="BC51" i="14"/>
  <c r="AX51" i="14"/>
  <c r="AW51" i="14"/>
  <c r="AV51" i="14"/>
  <c r="AQ51" i="14"/>
  <c r="DA37" i="14"/>
  <c r="DA38" i="14"/>
  <c r="DP37" i="14"/>
  <c r="DP38" i="14"/>
  <c r="DP27" i="14"/>
  <c r="DP26" i="14"/>
  <c r="DO9" i="14"/>
  <c r="DI37" i="14"/>
  <c r="DI38" i="14"/>
  <c r="DI27" i="14"/>
  <c r="DI26" i="14"/>
  <c r="DI20" i="14"/>
  <c r="DH20" i="14"/>
  <c r="DP36" i="14" l="1"/>
  <c r="DP35" i="14"/>
  <c r="DP34" i="14"/>
  <c r="DP33" i="14"/>
  <c r="DP32" i="14"/>
  <c r="DP31" i="14"/>
  <c r="DP30" i="14"/>
  <c r="DP23" i="14"/>
  <c r="DP22" i="14"/>
  <c r="DP21" i="14"/>
  <c r="DP20" i="14"/>
  <c r="DP18" i="14"/>
  <c r="DP17" i="14"/>
  <c r="DP16" i="14"/>
  <c r="DP15" i="14"/>
  <c r="DP13" i="14"/>
  <c r="DP12" i="14"/>
  <c r="DP11" i="14"/>
  <c r="DP10" i="14"/>
  <c r="DP9" i="14"/>
  <c r="DI36" i="14"/>
  <c r="DI35" i="14"/>
  <c r="DI34" i="14"/>
  <c r="DI33" i="14"/>
  <c r="DI32" i="14"/>
  <c r="DI31" i="14"/>
  <c r="DI30" i="14"/>
  <c r="DI23" i="14"/>
  <c r="DI22" i="14"/>
  <c r="DI21" i="14"/>
  <c r="DI18" i="14"/>
  <c r="DI17" i="14"/>
  <c r="DI16" i="14"/>
  <c r="DI15" i="14"/>
  <c r="DI13" i="14"/>
  <c r="DI12" i="14"/>
  <c r="DI11" i="14"/>
  <c r="DI10" i="14"/>
  <c r="DI9" i="14"/>
  <c r="DL7" i="14"/>
  <c r="DK7" i="14"/>
  <c r="DH51" i="14"/>
  <c r="DG51" i="14"/>
  <c r="DI7" i="14"/>
  <c r="DH7" i="14"/>
  <c r="DE7" i="14"/>
  <c r="DD7" i="14"/>
  <c r="DH36" i="14"/>
  <c r="DO11" i="14"/>
  <c r="DO7" i="14"/>
  <c r="DP7" i="14"/>
  <c r="DN51" i="14"/>
  <c r="DO51" i="14"/>
  <c r="DH21" i="14" l="1"/>
  <c r="DH11" i="14"/>
  <c r="DH33" i="14"/>
  <c r="DH27" i="14"/>
  <c r="DH16" i="14"/>
  <c r="DH37" i="14"/>
  <c r="DO38" i="14"/>
  <c r="DO20" i="14"/>
  <c r="DO10" i="14"/>
  <c r="DO36" i="14"/>
  <c r="DO31" i="14"/>
  <c r="DO18" i="14"/>
  <c r="DH12" i="14"/>
  <c r="DH17" i="14"/>
  <c r="DH22" i="14"/>
  <c r="DH30" i="14"/>
  <c r="DH34" i="14"/>
  <c r="DH38" i="14"/>
  <c r="DO32" i="14"/>
  <c r="DO35" i="14"/>
  <c r="DO26" i="14"/>
  <c r="DO15" i="14"/>
  <c r="DH9" i="14"/>
  <c r="DH13" i="14"/>
  <c r="DH18" i="14"/>
  <c r="DH23" i="14"/>
  <c r="DH31" i="14"/>
  <c r="DH35" i="14"/>
  <c r="DO34" i="14"/>
  <c r="DO23" i="14"/>
  <c r="DO13" i="14"/>
  <c r="DH10" i="14"/>
  <c r="DH15" i="14"/>
  <c r="DH26" i="14"/>
  <c r="DH32" i="14"/>
  <c r="DO30" i="14"/>
  <c r="DO22" i="14"/>
  <c r="DO17" i="14"/>
  <c r="DO12" i="14"/>
  <c r="DO37" i="14"/>
  <c r="DO33" i="14"/>
  <c r="DO27" i="14"/>
  <c r="DO21" i="14"/>
  <c r="DO16" i="14"/>
  <c r="CX7" i="14" l="1"/>
  <c r="CW7" i="14"/>
  <c r="DA7" i="14"/>
  <c r="DB7" i="14"/>
  <c r="DA9" i="14"/>
  <c r="DA10" i="14"/>
  <c r="DA11" i="14"/>
  <c r="DA12" i="14"/>
  <c r="DA13" i="14"/>
  <c r="DA15" i="14"/>
  <c r="DA16" i="14"/>
  <c r="DA17" i="14"/>
  <c r="DA18" i="14"/>
  <c r="DA20" i="14"/>
  <c r="DA21" i="14"/>
  <c r="DA22" i="14"/>
  <c r="DA23" i="14"/>
  <c r="DA30" i="14"/>
  <c r="DA31" i="14"/>
  <c r="DA32" i="14"/>
  <c r="DA33" i="14"/>
  <c r="DA34" i="14"/>
  <c r="DA35" i="14"/>
  <c r="DA36" i="14"/>
  <c r="DB21" i="14" l="1"/>
  <c r="DB22" i="14"/>
  <c r="DB23" i="14"/>
  <c r="DB20" i="14"/>
  <c r="DB16" i="14"/>
  <c r="DB17" i="14"/>
  <c r="DB18" i="14"/>
  <c r="DB15" i="14"/>
  <c r="DB10" i="14"/>
  <c r="DB11" i="14"/>
  <c r="DB12" i="14"/>
  <c r="DB13" i="14"/>
  <c r="DB9" i="14"/>
  <c r="DB31" i="14"/>
  <c r="DB32" i="14"/>
  <c r="DB33" i="14"/>
  <c r="DB34" i="14"/>
  <c r="DB35" i="14"/>
  <c r="DB36" i="14"/>
  <c r="DB30" i="14"/>
  <c r="CT30" i="14"/>
  <c r="CT31" i="14"/>
  <c r="CT32" i="14"/>
  <c r="CT33" i="14"/>
  <c r="CT34" i="14"/>
  <c r="CT35" i="14"/>
  <c r="CT36" i="14"/>
  <c r="CT37" i="14"/>
  <c r="CT38" i="14"/>
  <c r="CU31" i="14"/>
  <c r="CU32" i="14"/>
  <c r="CU33" i="14"/>
  <c r="CU34" i="14"/>
  <c r="CU35" i="14"/>
  <c r="CU36" i="14"/>
  <c r="CU37" i="14"/>
  <c r="CU38" i="14"/>
  <c r="CU30" i="14"/>
  <c r="CU21" i="14"/>
  <c r="CU22" i="14"/>
  <c r="CU23" i="14"/>
  <c r="CU20" i="14"/>
  <c r="CT21" i="14"/>
  <c r="CT22" i="14"/>
  <c r="CT23" i="14"/>
  <c r="CT20" i="14"/>
  <c r="CN20" i="14"/>
  <c r="CM20" i="14"/>
  <c r="CM21" i="14"/>
  <c r="CM22" i="14"/>
  <c r="CM23" i="14"/>
  <c r="CU16" i="14"/>
  <c r="CU17" i="14"/>
  <c r="CU18" i="14"/>
  <c r="CU15" i="14"/>
  <c r="CT16" i="14"/>
  <c r="CT17" i="14"/>
  <c r="CT18" i="14"/>
  <c r="CT15" i="14"/>
  <c r="CU10" i="14"/>
  <c r="CU11" i="14"/>
  <c r="CU12" i="14"/>
  <c r="CU13" i="14"/>
  <c r="CU9" i="14"/>
  <c r="CT10" i="14"/>
  <c r="CT11" i="14"/>
  <c r="CT12" i="14"/>
  <c r="CT13" i="14"/>
  <c r="CT9" i="14"/>
  <c r="V26" i="14"/>
  <c r="U26" i="14"/>
  <c r="V21" i="14"/>
  <c r="V22" i="14"/>
  <c r="V20" i="14"/>
  <c r="V16" i="14"/>
  <c r="V17" i="14"/>
  <c r="V15" i="14"/>
  <c r="V10" i="14"/>
  <c r="V11" i="14"/>
  <c r="V12" i="14"/>
  <c r="V9" i="14"/>
  <c r="DW31" i="14"/>
  <c r="DW32" i="14"/>
  <c r="DW33" i="14"/>
  <c r="DW34" i="14"/>
  <c r="DW35" i="14"/>
  <c r="DW36" i="14"/>
  <c r="DW37" i="14"/>
  <c r="DW38" i="14"/>
  <c r="DW30" i="14"/>
  <c r="DW27" i="14"/>
  <c r="DW26" i="14"/>
  <c r="DV27" i="14"/>
  <c r="DV26" i="14"/>
  <c r="DW21" i="14"/>
  <c r="DW22" i="14"/>
  <c r="DW23" i="14"/>
  <c r="DW20" i="14"/>
  <c r="DV21" i="14"/>
  <c r="DV22" i="14"/>
  <c r="DV23" i="14"/>
  <c r="DV20" i="14"/>
  <c r="DW16" i="14"/>
  <c r="DW17" i="14"/>
  <c r="DW18" i="14"/>
  <c r="DW15" i="14"/>
  <c r="DV16" i="14"/>
  <c r="DV17" i="14"/>
  <c r="DV18" i="14"/>
  <c r="DV15" i="14"/>
  <c r="DW10" i="14"/>
  <c r="DW11" i="14"/>
  <c r="DW12" i="14"/>
  <c r="DW13" i="14"/>
  <c r="DW9" i="14"/>
  <c r="DV10" i="14"/>
  <c r="DV11" i="14"/>
  <c r="DV12" i="14"/>
  <c r="DV13" i="14"/>
  <c r="DV9" i="14"/>
  <c r="CG21" i="14" l="1"/>
  <c r="CG22" i="14"/>
  <c r="CG23" i="14"/>
  <c r="CF21" i="14"/>
  <c r="CF22" i="14"/>
  <c r="CF23" i="14"/>
  <c r="CG20" i="14"/>
  <c r="CF20" i="14"/>
  <c r="CM16" i="14"/>
  <c r="CM17" i="14"/>
  <c r="CM18" i="14"/>
  <c r="CN16" i="14"/>
  <c r="CN17" i="14"/>
  <c r="CN18" i="14"/>
  <c r="CM15" i="14"/>
  <c r="CN15" i="14"/>
  <c r="CF16" i="14"/>
  <c r="CF17" i="14"/>
  <c r="CF18" i="14"/>
  <c r="CF15" i="14"/>
  <c r="CN34" i="14" l="1"/>
  <c r="CN35" i="14"/>
  <c r="CM34" i="14"/>
  <c r="CM35" i="14"/>
  <c r="CN33" i="14"/>
  <c r="CM33" i="14"/>
  <c r="CN38" i="14"/>
  <c r="CM38" i="14"/>
  <c r="CN37" i="14"/>
  <c r="CM37" i="14"/>
  <c r="CN36" i="14"/>
  <c r="CM36" i="14"/>
  <c r="CN32" i="14"/>
  <c r="CM32" i="14"/>
  <c r="CN31" i="14"/>
  <c r="CM31" i="14"/>
  <c r="CN30" i="14"/>
  <c r="CM30" i="14"/>
  <c r="CN27" i="14"/>
  <c r="CM27" i="14"/>
  <c r="CN26" i="14"/>
  <c r="CM26" i="14"/>
  <c r="CN23" i="14"/>
  <c r="CN22" i="14"/>
  <c r="CN21" i="14"/>
  <c r="CN9" i="14"/>
  <c r="CL13" i="14"/>
  <c r="CN13" i="14" s="1"/>
  <c r="CN12" i="14"/>
  <c r="CM12" i="14"/>
  <c r="CN11" i="14"/>
  <c r="CM11" i="14"/>
  <c r="CN10" i="14"/>
  <c r="CM10" i="14"/>
  <c r="CM9" i="14"/>
  <c r="CG38" i="14"/>
  <c r="CF38" i="14"/>
  <c r="CG37" i="14"/>
  <c r="CF37" i="14"/>
  <c r="CG36" i="14"/>
  <c r="CF36" i="14"/>
  <c r="CG35" i="14"/>
  <c r="CF35" i="14"/>
  <c r="CG34" i="14"/>
  <c r="CF34" i="14"/>
  <c r="CG33" i="14"/>
  <c r="CF33" i="14"/>
  <c r="CG32" i="14"/>
  <c r="CF32" i="14"/>
  <c r="CG31" i="14"/>
  <c r="CF31" i="14"/>
  <c r="CG30" i="14"/>
  <c r="CF30" i="14"/>
  <c r="CG27" i="14"/>
  <c r="CG26" i="14"/>
  <c r="CF27" i="14"/>
  <c r="CF26" i="14"/>
  <c r="CG16" i="14"/>
  <c r="CG17" i="14"/>
  <c r="CG18" i="14"/>
  <c r="CG15" i="14"/>
  <c r="CG10" i="14"/>
  <c r="CG11" i="14"/>
  <c r="CG12" i="14"/>
  <c r="CG9" i="14"/>
  <c r="CF10" i="14"/>
  <c r="CF11" i="14"/>
  <c r="CF12" i="14"/>
  <c r="CF9" i="14"/>
  <c r="BZ31" i="14"/>
  <c r="BZ32" i="14"/>
  <c r="BZ33" i="14"/>
  <c r="BZ34" i="14"/>
  <c r="BZ35" i="14"/>
  <c r="BZ36" i="14"/>
  <c r="BZ37" i="14"/>
  <c r="BZ38" i="14"/>
  <c r="BZ30" i="14"/>
  <c r="BY30" i="14"/>
  <c r="BZ27" i="14"/>
  <c r="BZ26" i="14"/>
  <c r="BZ21" i="14"/>
  <c r="BZ22" i="14"/>
  <c r="BZ23" i="14"/>
  <c r="BZ20" i="14"/>
  <c r="BZ16" i="14"/>
  <c r="BZ17" i="14"/>
  <c r="BZ18" i="14"/>
  <c r="BZ15" i="14"/>
  <c r="BZ10" i="14"/>
  <c r="BZ11" i="14"/>
  <c r="BZ12" i="14"/>
  <c r="BZ9" i="14"/>
  <c r="CM13" i="14" l="1"/>
  <c r="BS31" i="14"/>
  <c r="BS32" i="14"/>
  <c r="BS33" i="14"/>
  <c r="BS34" i="14"/>
  <c r="BS35" i="14"/>
  <c r="BS36" i="14"/>
  <c r="BS37" i="14"/>
  <c r="BS38" i="14"/>
  <c r="BS30" i="14"/>
  <c r="BS26" i="14"/>
  <c r="BS27" i="14"/>
  <c r="BS18" i="14"/>
  <c r="BS20" i="14"/>
  <c r="BS16" i="14"/>
  <c r="BS17" i="14"/>
  <c r="BS15" i="14"/>
  <c r="BS13" i="14"/>
  <c r="BS12" i="14"/>
  <c r="BS11" i="14"/>
  <c r="BS10" i="14"/>
  <c r="BS9" i="14"/>
  <c r="BL31" i="14"/>
  <c r="BL32" i="14"/>
  <c r="BL33" i="14"/>
  <c r="BL34" i="14"/>
  <c r="BL35" i="14"/>
  <c r="BL36" i="14"/>
  <c r="BL37" i="14"/>
  <c r="BL38" i="14"/>
  <c r="BL30" i="14"/>
  <c r="BL27" i="14"/>
  <c r="BL26" i="14"/>
  <c r="BL20" i="14"/>
  <c r="BL16" i="14"/>
  <c r="BL17" i="14"/>
  <c r="BL18" i="14"/>
  <c r="BL15" i="14"/>
  <c r="BL10" i="14"/>
  <c r="BL11" i="14"/>
  <c r="BL12" i="14"/>
  <c r="BL13" i="14"/>
  <c r="BL9" i="14"/>
  <c r="BL7" i="14"/>
  <c r="BE31" i="14"/>
  <c r="BE32" i="14"/>
  <c r="BE33" i="14"/>
  <c r="BE34" i="14"/>
  <c r="BE35" i="14"/>
  <c r="BE36" i="14"/>
  <c r="BE37" i="14"/>
  <c r="BE38" i="14"/>
  <c r="BE30" i="14"/>
  <c r="BE26" i="14"/>
  <c r="BE27" i="14"/>
  <c r="BE20" i="14"/>
  <c r="BE16" i="14"/>
  <c r="BE17" i="14"/>
  <c r="BE18" i="14"/>
  <c r="BE15" i="14"/>
  <c r="BE10" i="14"/>
  <c r="BE11" i="14"/>
  <c r="BE12" i="14"/>
  <c r="BE13" i="14"/>
  <c r="BE9" i="14"/>
  <c r="AX31" i="14"/>
  <c r="AX32" i="14"/>
  <c r="AX33" i="14"/>
  <c r="AX34" i="14"/>
  <c r="AX35" i="14"/>
  <c r="AX36" i="14"/>
  <c r="AX37" i="14"/>
  <c r="AX38" i="14"/>
  <c r="AX30" i="14"/>
  <c r="AW31" i="14"/>
  <c r="AW32" i="14"/>
  <c r="AW33" i="14"/>
  <c r="AW34" i="14"/>
  <c r="AW35" i="14"/>
  <c r="AW36" i="14"/>
  <c r="AW37" i="14"/>
  <c r="AW38" i="14"/>
  <c r="AW30" i="14"/>
  <c r="AX27" i="14"/>
  <c r="AX26" i="14"/>
  <c r="AX20" i="14"/>
  <c r="AX16" i="14"/>
  <c r="AX17" i="14"/>
  <c r="AX18" i="14"/>
  <c r="AX15" i="14"/>
  <c r="AX10" i="14"/>
  <c r="AX11" i="14"/>
  <c r="AX12" i="14"/>
  <c r="AX13" i="14"/>
  <c r="AX9" i="14"/>
  <c r="AQ31" i="14"/>
  <c r="AQ32" i="14"/>
  <c r="AQ33" i="14"/>
  <c r="AQ34" i="14"/>
  <c r="AQ35" i="14"/>
  <c r="AQ36" i="14"/>
  <c r="AQ37" i="14"/>
  <c r="AQ38" i="14"/>
  <c r="AQ30" i="14"/>
  <c r="AP31" i="14"/>
  <c r="AP32" i="14"/>
  <c r="AP33" i="14"/>
  <c r="AP34" i="14"/>
  <c r="AP35" i="14"/>
  <c r="AP36" i="14"/>
  <c r="AP37" i="14"/>
  <c r="AP38" i="14"/>
  <c r="AP30" i="14"/>
  <c r="AQ27" i="14"/>
  <c r="AQ26" i="14"/>
  <c r="AQ20" i="14"/>
  <c r="AQ17" i="14"/>
  <c r="AQ12" i="14"/>
  <c r="AQ9" i="14"/>
  <c r="AQ10" i="14"/>
  <c r="AQ11" i="14"/>
  <c r="AQ13" i="14"/>
  <c r="AQ16" i="14"/>
  <c r="AQ18" i="14"/>
  <c r="AQ15" i="14"/>
  <c r="AJ31" i="14"/>
  <c r="AJ32" i="14"/>
  <c r="AJ33" i="14"/>
  <c r="AJ34" i="14"/>
  <c r="AJ35" i="14"/>
  <c r="AJ36" i="14"/>
  <c r="AJ37" i="14"/>
  <c r="AJ38" i="14"/>
  <c r="AJ30" i="14"/>
  <c r="AJ27" i="14"/>
  <c r="AJ26" i="14"/>
  <c r="AJ21" i="14"/>
  <c r="AJ22" i="14"/>
  <c r="AJ20" i="14"/>
  <c r="AJ16" i="14"/>
  <c r="AJ17" i="14"/>
  <c r="AJ15" i="14"/>
  <c r="AJ10" i="14"/>
  <c r="AJ11" i="14"/>
  <c r="AJ12" i="14"/>
  <c r="AJ9" i="14"/>
  <c r="AI15" i="14"/>
  <c r="AC30" i="14"/>
  <c r="AC31" i="14"/>
  <c r="AC32" i="14"/>
  <c r="AC33" i="14"/>
  <c r="AC34" i="14"/>
  <c r="AC35" i="14"/>
  <c r="AC36" i="14"/>
  <c r="AC37" i="14"/>
  <c r="AC38" i="14"/>
  <c r="AB30" i="14"/>
  <c r="AC27" i="14"/>
  <c r="AC26" i="14"/>
  <c r="AC21" i="14"/>
  <c r="AC22" i="14"/>
  <c r="AC20" i="14"/>
  <c r="AC16" i="14"/>
  <c r="AC17" i="14"/>
  <c r="AC15" i="14"/>
  <c r="AC10" i="14"/>
  <c r="AC11" i="14"/>
  <c r="AC12" i="14"/>
  <c r="AC9" i="14"/>
  <c r="V33" i="14"/>
  <c r="U33" i="14"/>
  <c r="O31" i="14"/>
  <c r="O32" i="14"/>
  <c r="O33" i="14"/>
  <c r="O34" i="14"/>
  <c r="O35" i="14"/>
  <c r="O36" i="14"/>
  <c r="O37" i="14"/>
  <c r="O38" i="14"/>
  <c r="O30" i="14"/>
  <c r="O27" i="14"/>
  <c r="O26" i="14"/>
  <c r="O21" i="14"/>
  <c r="O22" i="14"/>
  <c r="O20" i="14"/>
  <c r="O16" i="14"/>
  <c r="O17" i="14"/>
  <c r="O15" i="14"/>
  <c r="O10" i="14"/>
  <c r="O11" i="14"/>
  <c r="O12" i="14"/>
  <c r="O9" i="14"/>
  <c r="H31" i="14"/>
  <c r="H32" i="14"/>
  <c r="H33" i="14"/>
  <c r="H34" i="14"/>
  <c r="H35" i="14"/>
  <c r="H36" i="14"/>
  <c r="H37" i="14"/>
  <c r="H38" i="14"/>
  <c r="H30" i="14"/>
  <c r="H27" i="14"/>
  <c r="H26" i="14"/>
  <c r="H21" i="14"/>
  <c r="H20" i="14"/>
  <c r="H16" i="14"/>
  <c r="H17" i="14"/>
  <c r="H15" i="14"/>
  <c r="H51" i="14" l="1"/>
  <c r="H10" i="14"/>
  <c r="H11" i="14"/>
  <c r="H12" i="14"/>
  <c r="H9" i="14"/>
  <c r="G10" i="14"/>
  <c r="G11" i="14"/>
  <c r="G12" i="14"/>
  <c r="AA23" i="14" l="1"/>
  <c r="AC23" i="14" s="1"/>
  <c r="CJ12" i="14" l="1"/>
  <c r="CI13" i="14" s="1"/>
  <c r="CC12" i="14"/>
  <c r="CB13" i="14" s="1"/>
  <c r="AB9" i="14" l="1"/>
  <c r="F22" i="14"/>
  <c r="H22" i="14" s="1"/>
  <c r="AP10" i="14" l="1"/>
  <c r="AP11" i="14"/>
  <c r="AP12" i="14"/>
  <c r="AP9" i="14"/>
  <c r="AP13" i="14"/>
  <c r="E11" i="2" l="1"/>
  <c r="E12" i="2" s="1"/>
  <c r="DV38" i="14" l="1"/>
  <c r="DV37" i="14"/>
  <c r="DV36" i="14"/>
  <c r="DV35" i="14"/>
  <c r="DV34" i="14"/>
  <c r="DV33" i="14"/>
  <c r="DV32" i="14"/>
  <c r="DV31" i="14"/>
  <c r="DV30" i="14"/>
  <c r="BY38" i="14"/>
  <c r="BY37" i="14"/>
  <c r="BY36" i="14"/>
  <c r="BY35" i="14"/>
  <c r="BY34" i="14"/>
  <c r="BY33" i="14"/>
  <c r="BY32" i="14"/>
  <c r="BY31" i="14"/>
  <c r="BY27" i="14"/>
  <c r="BY26" i="14"/>
  <c r="BY23" i="14"/>
  <c r="BY22" i="14"/>
  <c r="BY21" i="14"/>
  <c r="BY20" i="14"/>
  <c r="BY18" i="14"/>
  <c r="BY17" i="14"/>
  <c r="BY16" i="14"/>
  <c r="BY15" i="14"/>
  <c r="BY12" i="14"/>
  <c r="BY11" i="14"/>
  <c r="BY10" i="14"/>
  <c r="BY9" i="14"/>
  <c r="BR38" i="14"/>
  <c r="BR37" i="14"/>
  <c r="BR36" i="14"/>
  <c r="BR35" i="14"/>
  <c r="BR34" i="14"/>
  <c r="BR33" i="14"/>
  <c r="BR32" i="14"/>
  <c r="BR31" i="14"/>
  <c r="BR30" i="14"/>
  <c r="BR27" i="14"/>
  <c r="BR26" i="14"/>
  <c r="BR20" i="14"/>
  <c r="BR18" i="14"/>
  <c r="BR17" i="14"/>
  <c r="BR16" i="14"/>
  <c r="BR15" i="14"/>
  <c r="BR13" i="14"/>
  <c r="BR12" i="14"/>
  <c r="BR11" i="14"/>
  <c r="BR10" i="14"/>
  <c r="BR9" i="14"/>
  <c r="BK38" i="14"/>
  <c r="BK37" i="14"/>
  <c r="BK36" i="14"/>
  <c r="BK35" i="14"/>
  <c r="BK34" i="14"/>
  <c r="BK33" i="14"/>
  <c r="BK32" i="14"/>
  <c r="BK31" i="14"/>
  <c r="BK30" i="14"/>
  <c r="BK27" i="14"/>
  <c r="BK26" i="14"/>
  <c r="BK20" i="14"/>
  <c r="BK18" i="14"/>
  <c r="BK17" i="14"/>
  <c r="BK16" i="14"/>
  <c r="BK15" i="14"/>
  <c r="BK13" i="14"/>
  <c r="BK12" i="14"/>
  <c r="BK11" i="14"/>
  <c r="BK10" i="14"/>
  <c r="BK9" i="14"/>
  <c r="BD38" i="14"/>
  <c r="BD37" i="14"/>
  <c r="BD36" i="14"/>
  <c r="BD35" i="14"/>
  <c r="BD34" i="14"/>
  <c r="BD33" i="14"/>
  <c r="BD32" i="14"/>
  <c r="BD31" i="14"/>
  <c r="BD30" i="14"/>
  <c r="BD27" i="14"/>
  <c r="BD26" i="14"/>
  <c r="BD20" i="14"/>
  <c r="BD18" i="14"/>
  <c r="BD17" i="14"/>
  <c r="BD16" i="14"/>
  <c r="BD15" i="14"/>
  <c r="BD13" i="14"/>
  <c r="BD12" i="14"/>
  <c r="BD11" i="14"/>
  <c r="BD10" i="14"/>
  <c r="BD9" i="14"/>
  <c r="AW27" i="14"/>
  <c r="AW26" i="14"/>
  <c r="AW20" i="14"/>
  <c r="AW18" i="14"/>
  <c r="AW17" i="14"/>
  <c r="AW16" i="14"/>
  <c r="AW15" i="14"/>
  <c r="AW13" i="14"/>
  <c r="AW12" i="14"/>
  <c r="AW11" i="14"/>
  <c r="AW10" i="14"/>
  <c r="AW9" i="14"/>
  <c r="AP27" i="14"/>
  <c r="AP26" i="14"/>
  <c r="AP20" i="14"/>
  <c r="AP18" i="14"/>
  <c r="AP17" i="14"/>
  <c r="AP16" i="14"/>
  <c r="AP15" i="14"/>
  <c r="AI38" i="14"/>
  <c r="AI37" i="14"/>
  <c r="AI36" i="14"/>
  <c r="AI35" i="14"/>
  <c r="AI34" i="14"/>
  <c r="AI33" i="14"/>
  <c r="AI32" i="14"/>
  <c r="AI31" i="14"/>
  <c r="AI30" i="14"/>
  <c r="AI27" i="14"/>
  <c r="AI26" i="14"/>
  <c r="AI22" i="14"/>
  <c r="AI21" i="14"/>
  <c r="AI20" i="14"/>
  <c r="AI17" i="14"/>
  <c r="AI16" i="14"/>
  <c r="AI12" i="14"/>
  <c r="AI11" i="14"/>
  <c r="AI10" i="14"/>
  <c r="AI9" i="14"/>
  <c r="AB38" i="14"/>
  <c r="AB37" i="14"/>
  <c r="AB36" i="14"/>
  <c r="AB35" i="14"/>
  <c r="AB34" i="14"/>
  <c r="AB33" i="14"/>
  <c r="AB32" i="14"/>
  <c r="AB31" i="14"/>
  <c r="AB27" i="14"/>
  <c r="AB26" i="14"/>
  <c r="AB22" i="14"/>
  <c r="AB21" i="14"/>
  <c r="AB20" i="14"/>
  <c r="AB17" i="14"/>
  <c r="AB16" i="14"/>
  <c r="AB15" i="14"/>
  <c r="AB12" i="14"/>
  <c r="AB11" i="14"/>
  <c r="AB10" i="14"/>
  <c r="U22" i="14"/>
  <c r="U21" i="14"/>
  <c r="U20" i="14"/>
  <c r="U17" i="14"/>
  <c r="U16" i="14"/>
  <c r="U15" i="14"/>
  <c r="U12" i="14"/>
  <c r="U11" i="14"/>
  <c r="U10" i="14"/>
  <c r="U9" i="14"/>
  <c r="DW7" i="14"/>
  <c r="CU7" i="14"/>
  <c r="CN7" i="14"/>
  <c r="CG7" i="14"/>
  <c r="BZ7" i="14"/>
  <c r="BS7" i="14"/>
  <c r="BE7" i="14"/>
  <c r="AX7" i="14"/>
  <c r="AQ7" i="14"/>
  <c r="AJ7" i="14"/>
  <c r="AC7" i="14"/>
  <c r="V7" i="14"/>
  <c r="N38" i="14"/>
  <c r="N37" i="14"/>
  <c r="N36" i="14"/>
  <c r="N35" i="14"/>
  <c r="N34" i="14"/>
  <c r="N33" i="14"/>
  <c r="N32" i="14"/>
  <c r="N31" i="14"/>
  <c r="N30" i="14"/>
  <c r="N27" i="14"/>
  <c r="N26" i="14"/>
  <c r="N22" i="14"/>
  <c r="N21" i="14"/>
  <c r="N20" i="14"/>
  <c r="N17" i="14"/>
  <c r="N16" i="14"/>
  <c r="N15" i="14"/>
  <c r="N10" i="14"/>
  <c r="N11" i="14"/>
  <c r="N12" i="14"/>
  <c r="N9" i="14"/>
  <c r="G37" i="14"/>
  <c r="O7" i="14"/>
  <c r="H7" i="14"/>
  <c r="C21" i="3"/>
  <c r="D2" i="1" s="1"/>
  <c r="BY51" i="14" l="1"/>
  <c r="DV51" i="14"/>
  <c r="AP51" i="14"/>
  <c r="CT51" i="14"/>
  <c r="N51" i="14"/>
  <c r="G38" i="14"/>
  <c r="G32" i="14"/>
  <c r="G33" i="14"/>
  <c r="G31" i="14"/>
  <c r="G34" i="14"/>
  <c r="G35" i="14"/>
  <c r="G26" i="14"/>
  <c r="G36" i="14"/>
  <c r="G27" i="14"/>
  <c r="G51" i="14"/>
  <c r="E184" i="2"/>
  <c r="E183" i="2"/>
  <c r="E182" i="2"/>
  <c r="E181" i="2"/>
  <c r="E180" i="2"/>
  <c r="E179" i="2"/>
  <c r="E171" i="2"/>
  <c r="E170" i="2"/>
  <c r="E169" i="2"/>
  <c r="E168" i="2"/>
  <c r="E167" i="2"/>
  <c r="E166" i="2"/>
  <c r="E165" i="2"/>
  <c r="E136" i="2"/>
  <c r="E135" i="2"/>
  <c r="E134" i="2"/>
  <c r="E133" i="2"/>
  <c r="E132" i="2"/>
  <c r="E131" i="2"/>
  <c r="E130" i="2"/>
  <c r="E129" i="2"/>
  <c r="C108" i="15" s="1"/>
  <c r="E128" i="2"/>
  <c r="E127" i="2"/>
  <c r="E126" i="2"/>
  <c r="E125" i="2"/>
  <c r="E124" i="2"/>
  <c r="B100" i="4" s="1"/>
  <c r="B103" i="15" s="1"/>
  <c r="E123" i="2"/>
  <c r="E122" i="2"/>
  <c r="E121" i="2"/>
  <c r="B97" i="4" s="1"/>
  <c r="B100" i="15" s="1"/>
  <c r="E120" i="2"/>
  <c r="E114" i="2"/>
  <c r="E113" i="2"/>
  <c r="B89" i="4" s="1"/>
  <c r="F89" i="4" s="1"/>
  <c r="E112" i="2"/>
  <c r="E111" i="2"/>
  <c r="C90" i="15" s="1"/>
  <c r="E110" i="2"/>
  <c r="E109" i="2"/>
  <c r="E108" i="2"/>
  <c r="E107" i="2"/>
  <c r="E106" i="2"/>
  <c r="E105" i="2"/>
  <c r="B81" i="4" s="1"/>
  <c r="F81" i="4" s="1"/>
  <c r="E104" i="2"/>
  <c r="E103" i="2"/>
  <c r="C82" i="15" s="1"/>
  <c r="E102" i="2"/>
  <c r="E101" i="2"/>
  <c r="B77" i="4" s="1"/>
  <c r="F77" i="4" s="1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B56" i="4" s="1"/>
  <c r="B59" i="15" s="1"/>
  <c r="E79" i="2"/>
  <c r="E78" i="2"/>
  <c r="E70" i="2"/>
  <c r="E69" i="2"/>
  <c r="E68" i="2"/>
  <c r="E67" i="2"/>
  <c r="E66" i="2"/>
  <c r="E65" i="2"/>
  <c r="E64" i="2"/>
  <c r="B40" i="4" s="1"/>
  <c r="E40" i="4" s="1"/>
  <c r="E63" i="2"/>
  <c r="E62" i="2"/>
  <c r="E61" i="2"/>
  <c r="E60" i="2"/>
  <c r="B36" i="4" s="1"/>
  <c r="D36" i="4" s="1"/>
  <c r="E59" i="2"/>
  <c r="E58" i="2"/>
  <c r="E57" i="2"/>
  <c r="E47" i="2"/>
  <c r="E48" i="2"/>
  <c r="E41" i="2"/>
  <c r="E46" i="2"/>
  <c r="E45" i="2"/>
  <c r="E44" i="2"/>
  <c r="E43" i="2"/>
  <c r="E42" i="2"/>
  <c r="C21" i="15" s="1"/>
  <c r="C19" i="2"/>
  <c r="C185" i="2"/>
  <c r="D185" i="2" s="1"/>
  <c r="C172" i="2"/>
  <c r="C18" i="2" s="1"/>
  <c r="C159" i="2"/>
  <c r="C115" i="2"/>
  <c r="C93" i="2"/>
  <c r="C17" i="2"/>
  <c r="C137" i="2"/>
  <c r="BQ21" i="14"/>
  <c r="BS21" i="14" s="1"/>
  <c r="BJ21" i="14"/>
  <c r="BL21" i="14" s="1"/>
  <c r="BC21" i="14"/>
  <c r="BE21" i="14" s="1"/>
  <c r="AV21" i="14"/>
  <c r="AX21" i="14" s="1"/>
  <c r="AO21" i="14"/>
  <c r="AQ21" i="14" s="1"/>
  <c r="AH23" i="14"/>
  <c r="AF22" i="14"/>
  <c r="AE23" i="14" s="1"/>
  <c r="AB23" i="14"/>
  <c r="Y22" i="14"/>
  <c r="X23" i="14" s="1"/>
  <c r="R22" i="14"/>
  <c r="Q23" i="14" s="1"/>
  <c r="T23" i="14"/>
  <c r="M23" i="14"/>
  <c r="G22" i="14"/>
  <c r="K22" i="14"/>
  <c r="J23" i="14" s="1"/>
  <c r="D21" i="14"/>
  <c r="C22" i="14" s="1"/>
  <c r="D22" i="14" s="1"/>
  <c r="C23" i="14" s="1"/>
  <c r="AH18" i="14"/>
  <c r="AF17" i="14"/>
  <c r="AE18" i="14" s="1"/>
  <c r="AA18" i="14"/>
  <c r="Y17" i="14"/>
  <c r="X18" i="14" s="1"/>
  <c r="T18" i="14"/>
  <c r="R17" i="14"/>
  <c r="Q18" i="14" s="1"/>
  <c r="M18" i="14"/>
  <c r="K17" i="14"/>
  <c r="J18" i="14" s="1"/>
  <c r="D17" i="14"/>
  <c r="C18" i="14" s="1"/>
  <c r="CE13" i="14"/>
  <c r="BX13" i="14"/>
  <c r="BV12" i="14"/>
  <c r="BU13" i="14" s="1"/>
  <c r="AH13" i="14"/>
  <c r="AF12" i="14"/>
  <c r="AE13" i="14" s="1"/>
  <c r="AA13" i="14"/>
  <c r="Y12" i="14"/>
  <c r="X13" i="14" s="1"/>
  <c r="R12" i="14"/>
  <c r="Q13" i="14" s="1"/>
  <c r="T13" i="14"/>
  <c r="M13" i="14"/>
  <c r="K12" i="14"/>
  <c r="J13" i="14" s="1"/>
  <c r="D12" i="14"/>
  <c r="C13" i="14" s="1"/>
  <c r="DV7" i="14"/>
  <c r="DS7" i="14"/>
  <c r="DR7" i="14"/>
  <c r="CT7" i="14"/>
  <c r="CQ7" i="14"/>
  <c r="CP7" i="14"/>
  <c r="CM7" i="14"/>
  <c r="CJ7" i="14"/>
  <c r="CI7" i="14"/>
  <c r="CF7" i="14"/>
  <c r="CC7" i="14"/>
  <c r="CB7" i="14"/>
  <c r="BY7" i="14"/>
  <c r="BV7" i="14"/>
  <c r="BU7" i="14"/>
  <c r="BR7" i="14"/>
  <c r="BO7" i="14"/>
  <c r="BN7" i="14"/>
  <c r="BK7" i="14"/>
  <c r="BH7" i="14"/>
  <c r="BG7" i="14"/>
  <c r="BD7" i="14"/>
  <c r="BA7" i="14"/>
  <c r="AZ7" i="14"/>
  <c r="AW7" i="14"/>
  <c r="AT7" i="14"/>
  <c r="AS7" i="14"/>
  <c r="AP7" i="14"/>
  <c r="AM7" i="14"/>
  <c r="AL7" i="14"/>
  <c r="AI7" i="14"/>
  <c r="AF7" i="14"/>
  <c r="AE7" i="14"/>
  <c r="AB7" i="14"/>
  <c r="Y7" i="14"/>
  <c r="X7" i="14"/>
  <c r="U7" i="14"/>
  <c r="R7" i="14"/>
  <c r="Q7" i="14"/>
  <c r="N7" i="14"/>
  <c r="K7" i="14"/>
  <c r="J7" i="14"/>
  <c r="G7" i="14"/>
  <c r="D7" i="14"/>
  <c r="C7" i="14"/>
  <c r="B35" i="3"/>
  <c r="I4" i="3"/>
  <c r="U13" i="14" l="1"/>
  <c r="V13" i="14"/>
  <c r="U18" i="14"/>
  <c r="V18" i="14"/>
  <c r="U23" i="14"/>
  <c r="V23" i="14"/>
  <c r="CG13" i="14"/>
  <c r="CF13" i="14"/>
  <c r="BY13" i="14"/>
  <c r="BZ13" i="14"/>
  <c r="AI23" i="14"/>
  <c r="AJ23" i="14"/>
  <c r="AI13" i="14"/>
  <c r="AJ13" i="14"/>
  <c r="AI18" i="14"/>
  <c r="AJ18" i="14"/>
  <c r="AB13" i="14"/>
  <c r="AC13" i="14"/>
  <c r="AB18" i="14"/>
  <c r="AC18" i="14"/>
  <c r="N18" i="14"/>
  <c r="O18" i="14"/>
  <c r="N23" i="14"/>
  <c r="O23" i="14"/>
  <c r="N13" i="14"/>
  <c r="O13" i="14"/>
  <c r="BJ22" i="14"/>
  <c r="BL22" i="14" s="1"/>
  <c r="BK21" i="14"/>
  <c r="AO22" i="14"/>
  <c r="AQ22" i="14" s="1"/>
  <c r="AP21" i="14"/>
  <c r="BQ22" i="14"/>
  <c r="BS22" i="14" s="1"/>
  <c r="BR21" i="14"/>
  <c r="AV22" i="14"/>
  <c r="AX22" i="14" s="1"/>
  <c r="AW21" i="14"/>
  <c r="BC22" i="14"/>
  <c r="BE22" i="14" s="1"/>
  <c r="BD21" i="14"/>
  <c r="F23" i="14"/>
  <c r="B54" i="1"/>
  <c r="E178" i="2"/>
  <c r="B18" i="4"/>
  <c r="E18" i="4" s="1"/>
  <c r="B24" i="4"/>
  <c r="B27" i="15" s="1"/>
  <c r="B39" i="4"/>
  <c r="D39" i="4" s="1"/>
  <c r="B146" i="4"/>
  <c r="B149" i="15" s="1"/>
  <c r="C64" i="15"/>
  <c r="C100" i="15"/>
  <c r="C20" i="2"/>
  <c r="B22" i="4"/>
  <c r="E22" i="4" s="1"/>
  <c r="C38" i="15"/>
  <c r="B20" i="4"/>
  <c r="E20" i="4" s="1"/>
  <c r="C46" i="15"/>
  <c r="C148" i="15"/>
  <c r="C105" i="15"/>
  <c r="C113" i="15"/>
  <c r="C83" i="15"/>
  <c r="C65" i="15"/>
  <c r="C43" i="15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AO51" i="14"/>
  <c r="G23" i="14" l="1"/>
  <c r="H23" i="14"/>
  <c r="BQ23" i="14"/>
  <c r="BR22" i="14"/>
  <c r="BC23" i="14"/>
  <c r="BD22" i="14"/>
  <c r="AO23" i="14"/>
  <c r="AP22" i="14"/>
  <c r="AV23" i="14"/>
  <c r="AW22" i="14"/>
  <c r="BJ23" i="14"/>
  <c r="BK22" i="14"/>
  <c r="C71" i="2"/>
  <c r="C49" i="2"/>
  <c r="D80" i="4"/>
  <c r="E110" i="4"/>
  <c r="D63" i="4"/>
  <c r="E21" i="4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D55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E112" i="4"/>
  <c r="D110" i="4"/>
  <c r="F45" i="4"/>
  <c r="E85" i="4"/>
  <c r="D158" i="4"/>
  <c r="B42" i="15"/>
  <c r="E80" i="4"/>
  <c r="E107" i="4"/>
  <c r="F80" i="4"/>
  <c r="F39" i="4"/>
  <c r="D84" i="4"/>
  <c r="E111" i="4"/>
  <c r="F110" i="4"/>
  <c r="F55" i="4"/>
  <c r="E88" i="4"/>
  <c r="F33" i="4"/>
  <c r="E44" i="4"/>
  <c r="F61" i="4"/>
  <c r="D45" i="4"/>
  <c r="G77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F19" i="4"/>
  <c r="F111" i="4"/>
  <c r="F46" i="4"/>
  <c r="D64" i="4"/>
  <c r="D83" i="4"/>
  <c r="D98" i="4"/>
  <c r="D66" i="4"/>
  <c r="D21" i="4"/>
  <c r="B24" i="15"/>
  <c r="D17" i="4"/>
  <c r="B20" i="15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H5" i="1"/>
  <c r="F7" i="1" s="1"/>
  <c r="F50" i="1" l="1"/>
  <c r="F35" i="1"/>
  <c r="F37" i="1"/>
  <c r="F27" i="1"/>
  <c r="F10" i="1"/>
  <c r="F18" i="1"/>
  <c r="F23" i="1"/>
  <c r="F38" i="1"/>
  <c r="F11" i="1"/>
  <c r="F17" i="1"/>
  <c r="F42" i="1"/>
  <c r="F26" i="1"/>
  <c r="F31" i="1"/>
  <c r="F49" i="1"/>
  <c r="F32" i="1"/>
  <c r="F13" i="1"/>
  <c r="F46" i="1"/>
  <c r="F34" i="1"/>
  <c r="F48" i="1"/>
  <c r="F30" i="1"/>
  <c r="F33" i="1"/>
  <c r="F21" i="1"/>
  <c r="F15" i="1"/>
  <c r="F36" i="1"/>
  <c r="F16" i="1"/>
  <c r="F12" i="1"/>
  <c r="F22" i="1"/>
  <c r="F9" i="1"/>
  <c r="F43" i="1"/>
  <c r="F20" i="1"/>
  <c r="F41" i="1"/>
  <c r="F47" i="1"/>
  <c r="BR23" i="14"/>
  <c r="BS23" i="14"/>
  <c r="BK23" i="14"/>
  <c r="BL23" i="14"/>
  <c r="BD23" i="14"/>
  <c r="BE23" i="14"/>
  <c r="AW23" i="14"/>
  <c r="AX23" i="14"/>
  <c r="AP23" i="14"/>
  <c r="AQ23" i="14"/>
  <c r="D49" i="2"/>
  <c r="C16" i="2"/>
  <c r="G63" i="4"/>
  <c r="G21" i="4"/>
  <c r="G60" i="4"/>
  <c r="G17" i="4"/>
  <c r="G85" i="4"/>
  <c r="G65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87" i="4"/>
  <c r="G66" i="4"/>
  <c r="G44" i="4"/>
  <c r="G34" i="4"/>
  <c r="G158" i="4"/>
  <c r="G82" i="4"/>
  <c r="G58" i="4"/>
  <c r="G88" i="4"/>
  <c r="G105" i="4"/>
  <c r="G38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9" i="4"/>
  <c r="G109" i="4"/>
  <c r="D7" i="1"/>
  <c r="C7" i="1"/>
  <c r="D159" i="2"/>
  <c r="D137" i="2"/>
  <c r="D115" i="2"/>
  <c r="D93" i="2"/>
  <c r="D71" i="2"/>
  <c r="C4" i="1"/>
  <c r="C10" i="3"/>
  <c r="C16" i="1" l="1"/>
  <c r="C9" i="1"/>
  <c r="C12" i="1"/>
  <c r="C21" i="1"/>
  <c r="C18" i="1"/>
  <c r="C15" i="1"/>
  <c r="C11" i="1"/>
  <c r="C23" i="1"/>
  <c r="C10" i="1"/>
  <c r="C13" i="1"/>
  <c r="C17" i="1"/>
  <c r="C22" i="1"/>
  <c r="C20" i="1"/>
  <c r="D12" i="1"/>
  <c r="D22" i="1"/>
  <c r="D21" i="1"/>
  <c r="D16" i="1"/>
  <c r="D9" i="1"/>
  <c r="D15" i="1"/>
  <c r="D23" i="1"/>
  <c r="D18" i="1"/>
  <c r="D17" i="1"/>
  <c r="D10" i="1"/>
  <c r="D13" i="1"/>
  <c r="D20" i="1"/>
  <c r="D11" i="1"/>
  <c r="E55" i="2"/>
  <c r="C34" i="15" s="1"/>
  <c r="E56" i="2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DU51" i="14"/>
  <c r="B32" i="4" l="1"/>
  <c r="C35" i="15"/>
  <c r="F157" i="4"/>
  <c r="B160" i="15"/>
  <c r="D157" i="4"/>
  <c r="E157" i="4"/>
  <c r="CS51" i="14"/>
  <c r="E32" i="4" l="1"/>
  <c r="D32" i="4"/>
  <c r="F32" i="4"/>
  <c r="B35" i="15"/>
  <c r="G157" i="4"/>
  <c r="BX51" i="14"/>
  <c r="G32" i="4" l="1"/>
  <c r="M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C15" i="2"/>
  <c r="O67" i="4" l="1"/>
  <c r="P33" i="4"/>
  <c r="O46" i="4"/>
  <c r="P107" i="4"/>
  <c r="P80" i="4"/>
  <c r="O66" i="4"/>
  <c r="P78" i="4"/>
  <c r="P83" i="4"/>
  <c r="O63" i="4"/>
  <c r="P99" i="4"/>
  <c r="O111" i="4"/>
  <c r="O54" i="4"/>
  <c r="O79" i="4"/>
  <c r="P24" i="4"/>
  <c r="I156" i="4"/>
  <c r="S31" i="4"/>
  <c r="S18" i="4"/>
  <c r="S68" i="4"/>
  <c r="S61" i="4"/>
  <c r="S86" i="4"/>
  <c r="S81" i="4"/>
  <c r="S82" i="4"/>
  <c r="S67" i="4"/>
  <c r="S111" i="4"/>
  <c r="S152" i="4"/>
  <c r="I154" i="4"/>
  <c r="S66" i="4"/>
  <c r="S146" i="4"/>
  <c r="S19" i="4"/>
  <c r="S60" i="4"/>
  <c r="S77" i="4"/>
  <c r="S87" i="4"/>
  <c r="S20" i="4"/>
  <c r="S99" i="4"/>
  <c r="S143" i="4"/>
  <c r="S140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S157" i="4"/>
  <c r="S141" i="4"/>
  <c r="S23" i="4"/>
  <c r="S112" i="4"/>
  <c r="S158" i="4"/>
  <c r="S98" i="4"/>
  <c r="S90" i="4"/>
  <c r="S38" i="4"/>
  <c r="S59" i="4"/>
  <c r="S33" i="4"/>
  <c r="I155" i="4"/>
  <c r="S97" i="4"/>
  <c r="S155" i="4"/>
  <c r="S44" i="4"/>
  <c r="S55" i="4"/>
  <c r="S21" i="4"/>
  <c r="S103" i="4"/>
  <c r="S63" i="4"/>
  <c r="S41" i="4"/>
  <c r="S100" i="4"/>
  <c r="S105" i="4"/>
  <c r="S142" i="4"/>
  <c r="I157" i="4"/>
  <c r="S89" i="4"/>
  <c r="S54" i="4"/>
  <c r="S17" i="4"/>
  <c r="S83" i="4"/>
  <c r="S45" i="4"/>
  <c r="S43" i="4"/>
  <c r="S104" i="4"/>
  <c r="S39" i="4"/>
  <c r="S34" i="4"/>
  <c r="I158" i="4"/>
  <c r="S58" i="4"/>
  <c r="S78" i="4"/>
  <c r="S64" i="4"/>
  <c r="S156" i="4"/>
  <c r="I152" i="4"/>
  <c r="S79" i="4"/>
  <c r="S107" i="4"/>
  <c r="S144" i="4"/>
  <c r="S57" i="4"/>
  <c r="S101" i="4"/>
  <c r="S22" i="4"/>
  <c r="S154" i="4"/>
  <c r="S36" i="4"/>
  <c r="S108" i="4"/>
  <c r="S62" i="4"/>
  <c r="S80" i="4"/>
  <c r="I153" i="4"/>
  <c r="S85" i="4"/>
  <c r="S24" i="4"/>
  <c r="S37" i="4"/>
  <c r="S56" i="4"/>
  <c r="N39" i="4"/>
  <c r="N1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02" i="4"/>
  <c r="J112" i="4"/>
  <c r="J65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05" i="4"/>
  <c r="J39" i="4"/>
  <c r="J77" i="4"/>
  <c r="J32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09" i="4"/>
  <c r="J58" i="4"/>
  <c r="J17" i="4"/>
  <c r="J54" i="4"/>
  <c r="J35" i="4"/>
  <c r="J68" i="4"/>
  <c r="J56" i="4"/>
  <c r="T17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P68" i="4"/>
  <c r="P21" i="4"/>
  <c r="O85" i="4"/>
  <c r="P89" i="4"/>
  <c r="N46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67" i="4"/>
  <c r="U80" i="4"/>
  <c r="U90" i="4"/>
  <c r="U33" i="4"/>
  <c r="U34" i="4"/>
  <c r="U38" i="4"/>
  <c r="U32" i="4"/>
  <c r="K107" i="4"/>
  <c r="K111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86" i="4"/>
  <c r="K63" i="4"/>
  <c r="K57" i="4"/>
  <c r="K38" i="4"/>
  <c r="K157" i="4"/>
  <c r="U112" i="4"/>
  <c r="U59" i="4"/>
  <c r="U42" i="4"/>
  <c r="U66" i="4"/>
  <c r="U57" i="4"/>
  <c r="U35" i="4"/>
  <c r="U39" i="4"/>
  <c r="U65" i="4"/>
  <c r="K112" i="4"/>
  <c r="K22" i="4"/>
  <c r="K37" i="4"/>
  <c r="K24" i="4"/>
  <c r="K65" i="4"/>
  <c r="K46" i="4"/>
  <c r="K102" i="4"/>
  <c r="K103" i="4"/>
  <c r="K32" i="4"/>
  <c r="K67" i="4"/>
  <c r="K43" i="4"/>
  <c r="K21" i="4"/>
  <c r="U102" i="4"/>
  <c r="U108" i="4"/>
  <c r="U86" i="4"/>
  <c r="U105" i="4"/>
  <c r="U85" i="4"/>
  <c r="U111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O35" i="4"/>
  <c r="O88" i="4"/>
  <c r="P85" i="4"/>
  <c r="N79" i="4"/>
  <c r="N108" i="4"/>
  <c r="N102" i="4"/>
  <c r="N66" i="4"/>
  <c r="P98" i="4"/>
  <c r="N20" i="4"/>
  <c r="O23" i="4"/>
  <c r="P110" i="4"/>
  <c r="P66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P54" i="4"/>
  <c r="N97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N44" i="4"/>
  <c r="O112" i="4"/>
  <c r="O83" i="4"/>
  <c r="P103" i="4"/>
  <c r="P23" i="4"/>
  <c r="P88" i="4"/>
  <c r="P81" i="4"/>
  <c r="N18" i="4"/>
  <c r="P19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P62" i="4"/>
  <c r="N22" i="4"/>
  <c r="N62" i="4"/>
  <c r="N146" i="4"/>
  <c r="N105" i="4"/>
  <c r="N104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N85" i="4"/>
  <c r="P22" i="4"/>
  <c r="P101" i="4"/>
  <c r="P79" i="4"/>
  <c r="P35" i="4"/>
  <c r="N141" i="4"/>
  <c r="N145" i="4"/>
  <c r="O157" i="4"/>
  <c r="N67" i="4"/>
  <c r="P32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U153" i="4"/>
  <c r="U155" i="4"/>
  <c r="P144" i="4"/>
  <c r="P140" i="4"/>
  <c r="U97" i="4"/>
  <c r="P96" i="4"/>
  <c r="K31" i="4"/>
  <c r="U154" i="4"/>
  <c r="K144" i="4"/>
  <c r="K96" i="4"/>
  <c r="P153" i="4"/>
  <c r="U144" i="4"/>
  <c r="K142" i="4"/>
  <c r="U140" i="4"/>
  <c r="U96" i="4"/>
  <c r="P31" i="4"/>
  <c r="P152" i="4"/>
  <c r="P154" i="4"/>
  <c r="P156" i="4"/>
  <c r="U152" i="4"/>
  <c r="U156" i="4"/>
  <c r="U142" i="4"/>
  <c r="K140" i="4"/>
  <c r="P97" i="4"/>
  <c r="P155" i="4"/>
  <c r="O144" i="4"/>
  <c r="O142" i="4"/>
  <c r="O140" i="4"/>
  <c r="O97" i="4"/>
  <c r="O96" i="4"/>
  <c r="O31" i="4"/>
  <c r="T152" i="4"/>
  <c r="T154" i="4"/>
  <c r="T156" i="4"/>
  <c r="T144" i="4"/>
  <c r="T142" i="4"/>
  <c r="T140" i="4"/>
  <c r="T97" i="4"/>
  <c r="T96" i="4"/>
  <c r="T31" i="4"/>
  <c r="O152" i="4"/>
  <c r="O154" i="4"/>
  <c r="O156" i="4"/>
  <c r="J96" i="4"/>
  <c r="J31" i="4"/>
  <c r="O153" i="4"/>
  <c r="T153" i="4"/>
  <c r="T155" i="4"/>
  <c r="J144" i="4"/>
  <c r="J142" i="4"/>
  <c r="J140" i="4"/>
  <c r="J97" i="4"/>
  <c r="O155" i="4"/>
  <c r="J156" i="4"/>
  <c r="J152" i="4"/>
  <c r="J155" i="4"/>
  <c r="J154" i="4"/>
  <c r="J153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174" i="2"/>
  <c r="B161" i="2"/>
  <c r="B27" i="2"/>
  <c r="B3" i="4" s="1"/>
  <c r="Q24" i="4" l="1"/>
  <c r="Q67" i="4"/>
  <c r="Q33" i="4"/>
  <c r="Q63" i="4"/>
  <c r="Q46" i="4"/>
  <c r="Q35" i="4"/>
  <c r="Q107" i="4"/>
  <c r="Q112" i="4"/>
  <c r="Q100" i="4"/>
  <c r="Q37" i="4"/>
  <c r="Q58" i="4"/>
  <c r="Q55" i="4"/>
  <c r="Q64" i="4"/>
  <c r="Q90" i="4"/>
  <c r="Q32" i="4"/>
  <c r="Q43" i="4"/>
  <c r="Q111" i="4"/>
  <c r="Q83" i="4"/>
  <c r="Q61" i="4"/>
  <c r="Q23" i="4"/>
  <c r="Q20" i="4"/>
  <c r="Q110" i="4"/>
  <c r="Q56" i="4"/>
  <c r="Q39" i="4"/>
  <c r="Q38" i="4"/>
  <c r="Q146" i="4"/>
  <c r="Q87" i="4"/>
  <c r="Q99" i="4"/>
  <c r="Q41" i="4"/>
  <c r="Q17" i="4"/>
  <c r="Q54" i="4"/>
  <c r="Q109" i="4"/>
  <c r="Q101" i="4"/>
  <c r="Q104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V59" i="4"/>
  <c r="V111" i="4"/>
  <c r="V68" i="4"/>
  <c r="V66" i="4"/>
  <c r="V85" i="4"/>
  <c r="V43" i="4"/>
  <c r="L157" i="4"/>
  <c r="V63" i="4"/>
  <c r="V38" i="4"/>
  <c r="V23" i="4"/>
  <c r="V84" i="4"/>
  <c r="V87" i="4"/>
  <c r="V67" i="4"/>
  <c r="V106" i="4"/>
  <c r="V37" i="4"/>
  <c r="V45" i="4"/>
  <c r="V35" i="4"/>
  <c r="V88" i="4"/>
  <c r="V82" i="4"/>
  <c r="V18" i="4"/>
  <c r="V24" i="4"/>
  <c r="V64" i="4"/>
  <c r="V83" i="4"/>
  <c r="V103" i="4"/>
  <c r="V90" i="4"/>
  <c r="V32" i="4"/>
  <c r="V109" i="4"/>
  <c r="V81" i="4"/>
  <c r="V78" i="4"/>
  <c r="V21" i="4"/>
  <c r="V98" i="4"/>
  <c r="V40" i="4"/>
  <c r="V65" i="4"/>
  <c r="V77" i="4"/>
  <c r="V57" i="4"/>
  <c r="V80" i="4"/>
  <c r="V108" i="4"/>
  <c r="V58" i="4"/>
  <c r="V34" i="4"/>
  <c r="V17" i="4"/>
  <c r="V105" i="4"/>
  <c r="V55" i="4"/>
  <c r="V42" i="4"/>
  <c r="V102" i="4"/>
  <c r="V60" i="4"/>
  <c r="V62" i="4"/>
  <c r="V36" i="4"/>
  <c r="V22" i="4"/>
  <c r="V107" i="4"/>
  <c r="V39" i="4"/>
  <c r="V54" i="4"/>
  <c r="V100" i="4"/>
  <c r="V158" i="4"/>
  <c r="V157" i="4"/>
  <c r="V46" i="4"/>
  <c r="V99" i="4"/>
  <c r="V19" i="4"/>
  <c r="V86" i="4"/>
  <c r="V56" i="4"/>
  <c r="V101" i="4"/>
  <c r="V79" i="4"/>
  <c r="V89" i="4"/>
  <c r="V41" i="4"/>
  <c r="V44" i="4"/>
  <c r="V33" i="4"/>
  <c r="V112" i="4"/>
  <c r="V110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Q144" i="4"/>
  <c r="Q153" i="4"/>
  <c r="Q152" i="4"/>
  <c r="V31" i="4"/>
  <c r="V156" i="4"/>
  <c r="V153" i="4"/>
  <c r="V96" i="4"/>
  <c r="V140" i="4"/>
  <c r="Q31" i="4"/>
  <c r="Q97" i="4"/>
  <c r="Q156" i="4"/>
  <c r="V154" i="4"/>
  <c r="V97" i="4"/>
  <c r="Q154" i="4"/>
  <c r="V142" i="4"/>
  <c r="V155" i="4"/>
  <c r="Q142" i="4"/>
  <c r="Q155" i="4"/>
  <c r="V152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54" i="4"/>
  <c r="X158" i="4" l="1"/>
  <c r="X157" i="4"/>
  <c r="G140" i="4"/>
  <c r="G142" i="4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56" i="4"/>
  <c r="X154" i="4"/>
  <c r="X153" i="4"/>
  <c r="X152" i="4"/>
  <c r="X155" i="4"/>
  <c r="Y158" i="4" l="1"/>
  <c r="Z158" i="4" s="1"/>
  <c r="Y155" i="4"/>
  <c r="Z155" i="4" s="1"/>
  <c r="Y152" i="4"/>
  <c r="Z152" i="4" s="1"/>
  <c r="Y153" i="4"/>
  <c r="Z153" i="4" s="1"/>
  <c r="Y154" i="4"/>
  <c r="Z154" i="4" s="1"/>
  <c r="Y156" i="4"/>
  <c r="Z156" i="4" s="1"/>
  <c r="Y157" i="4"/>
  <c r="Z157" i="4" s="1"/>
  <c r="V145" i="4"/>
  <c r="Q145" i="4"/>
  <c r="D145" i="4"/>
  <c r="F145" i="4"/>
  <c r="E145" i="4"/>
  <c r="Q141" i="4"/>
  <c r="V141" i="4"/>
  <c r="E141" i="4"/>
  <c r="F141" i="4"/>
  <c r="D141" i="4"/>
  <c r="G145" i="4" l="1"/>
  <c r="G141" i="4"/>
  <c r="J143" i="4"/>
  <c r="K143" i="4"/>
  <c r="O143" i="4"/>
  <c r="U143" i="4"/>
  <c r="T143" i="4"/>
  <c r="P143" i="4"/>
  <c r="B143" i="4"/>
  <c r="E143" i="4" l="1"/>
  <c r="B146" i="15"/>
  <c r="D143" i="4"/>
  <c r="Q143" i="4"/>
  <c r="D172" i="2"/>
  <c r="F143" i="4"/>
  <c r="V143" i="4"/>
  <c r="G143" i="4" l="1"/>
  <c r="F5" i="2" l="1"/>
  <c r="E39" i="2" l="1"/>
  <c r="E37" i="2"/>
  <c r="E38" i="2"/>
  <c r="E40" i="2"/>
  <c r="E33" i="2"/>
  <c r="E34" i="2"/>
  <c r="E35" i="2"/>
  <c r="E36" i="2"/>
  <c r="E32" i="2"/>
  <c r="E150" i="2"/>
  <c r="E157" i="2"/>
  <c r="E149" i="2"/>
  <c r="E141" i="2"/>
  <c r="E156" i="2"/>
  <c r="E148" i="2"/>
  <c r="E155" i="2"/>
  <c r="E147" i="2"/>
  <c r="E154" i="2"/>
  <c r="E146" i="2"/>
  <c r="E153" i="2"/>
  <c r="E145" i="2"/>
  <c r="E152" i="2"/>
  <c r="E144" i="2"/>
  <c r="E151" i="2"/>
  <c r="E143" i="2"/>
  <c r="E158" i="2"/>
  <c r="E142" i="2"/>
  <c r="E54" i="2"/>
  <c r="B30" i="4" s="1"/>
  <c r="E30" i="4" s="1"/>
  <c r="E117" i="2"/>
  <c r="E30" i="2"/>
  <c r="E73" i="2"/>
  <c r="U49" i="4" s="1"/>
  <c r="E118" i="2"/>
  <c r="S94" i="4" s="1"/>
  <c r="E95" i="2"/>
  <c r="E52" i="2"/>
  <c r="E31" i="2"/>
  <c r="E51" i="2"/>
  <c r="E162" i="2"/>
  <c r="E175" i="2"/>
  <c r="E53" i="2"/>
  <c r="E29" i="2"/>
  <c r="E164" i="2"/>
  <c r="E74" i="2"/>
  <c r="E163" i="2"/>
  <c r="E75" i="2"/>
  <c r="E77" i="2"/>
  <c r="E76" i="2"/>
  <c r="E99" i="2"/>
  <c r="E119" i="2"/>
  <c r="E97" i="2"/>
  <c r="E139" i="2"/>
  <c r="E177" i="2"/>
  <c r="E176" i="2"/>
  <c r="E98" i="2"/>
  <c r="E140" i="2"/>
  <c r="E96" i="2"/>
  <c r="E100" i="2"/>
  <c r="C14" i="15" l="1"/>
  <c r="B11" i="4"/>
  <c r="P11" i="4"/>
  <c r="O11" i="4"/>
  <c r="N11" i="4"/>
  <c r="T11" i="4"/>
  <c r="S11" i="4"/>
  <c r="J11" i="4"/>
  <c r="K11" i="4"/>
  <c r="U11" i="4"/>
  <c r="C13" i="15"/>
  <c r="B10" i="4"/>
  <c r="K10" i="4"/>
  <c r="T10" i="4"/>
  <c r="J10" i="4"/>
  <c r="U10" i="4"/>
  <c r="O10" i="4"/>
  <c r="S10" i="4"/>
  <c r="P10" i="4"/>
  <c r="N10" i="4"/>
  <c r="C12" i="15"/>
  <c r="B9" i="4"/>
  <c r="N9" i="4"/>
  <c r="P9" i="4"/>
  <c r="J9" i="4"/>
  <c r="T9" i="4"/>
  <c r="S9" i="4"/>
  <c r="K9" i="4"/>
  <c r="U9" i="4"/>
  <c r="O9" i="4"/>
  <c r="C19" i="15"/>
  <c r="B16" i="4"/>
  <c r="J16" i="4"/>
  <c r="O16" i="4"/>
  <c r="P16" i="4"/>
  <c r="U16" i="4"/>
  <c r="S16" i="4"/>
  <c r="N16" i="4"/>
  <c r="K16" i="4"/>
  <c r="T16" i="4"/>
  <c r="B12" i="4"/>
  <c r="C15" i="15"/>
  <c r="T12" i="4"/>
  <c r="P12" i="4"/>
  <c r="K12" i="4"/>
  <c r="S12" i="4"/>
  <c r="J12" i="4"/>
  <c r="U12" i="4"/>
  <c r="N12" i="4"/>
  <c r="O12" i="4"/>
  <c r="C17" i="15"/>
  <c r="B14" i="4"/>
  <c r="K14" i="4"/>
  <c r="O14" i="4"/>
  <c r="N14" i="4"/>
  <c r="T14" i="4"/>
  <c r="P14" i="4"/>
  <c r="S14" i="4"/>
  <c r="U14" i="4"/>
  <c r="J14" i="4"/>
  <c r="B13" i="4"/>
  <c r="C16" i="15"/>
  <c r="T13" i="4"/>
  <c r="J13" i="4"/>
  <c r="N13" i="4"/>
  <c r="O13" i="4"/>
  <c r="K13" i="4"/>
  <c r="U13" i="4"/>
  <c r="S13" i="4"/>
  <c r="P13" i="4"/>
  <c r="C11" i="15"/>
  <c r="B8" i="4"/>
  <c r="N8" i="4"/>
  <c r="U8" i="4"/>
  <c r="J8" i="4"/>
  <c r="T8" i="4"/>
  <c r="K8" i="4"/>
  <c r="P8" i="4"/>
  <c r="S8" i="4"/>
  <c r="O8" i="4"/>
  <c r="C18" i="15"/>
  <c r="B15" i="4"/>
  <c r="T15" i="4"/>
  <c r="J15" i="4"/>
  <c r="P15" i="4"/>
  <c r="U15" i="4"/>
  <c r="K15" i="4"/>
  <c r="S15" i="4"/>
  <c r="N15" i="4"/>
  <c r="O15" i="4"/>
  <c r="C122" i="15"/>
  <c r="B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T123" i="4"/>
  <c r="C130" i="15"/>
  <c r="B127" i="4"/>
  <c r="O127" i="4"/>
  <c r="K127" i="4"/>
  <c r="P127" i="4"/>
  <c r="J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B120" i="4"/>
  <c r="C123" i="15"/>
  <c r="J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C131" i="15"/>
  <c r="B128" i="4"/>
  <c r="U128" i="4"/>
  <c r="K128" i="4"/>
  <c r="N128" i="4"/>
  <c r="P128" i="4"/>
  <c r="S128" i="4"/>
  <c r="J128" i="4"/>
  <c r="O128" i="4"/>
  <c r="T128" i="4"/>
  <c r="B132" i="4"/>
  <c r="C135" i="15"/>
  <c r="T132" i="4"/>
  <c r="S132" i="4"/>
  <c r="O132" i="4"/>
  <c r="P132" i="4"/>
  <c r="N132" i="4"/>
  <c r="J132" i="4"/>
  <c r="K132" i="4"/>
  <c r="U132" i="4"/>
  <c r="B121" i="4"/>
  <c r="C124" i="15"/>
  <c r="S121" i="4"/>
  <c r="N121" i="4"/>
  <c r="U121" i="4"/>
  <c r="P121" i="4"/>
  <c r="K121" i="4"/>
  <c r="O121" i="4"/>
  <c r="T121" i="4"/>
  <c r="J121" i="4"/>
  <c r="B117" i="4"/>
  <c r="C120" i="15"/>
  <c r="S117" i="4"/>
  <c r="N117" i="4"/>
  <c r="K117" i="4"/>
  <c r="O117" i="4"/>
  <c r="T117" i="4"/>
  <c r="P117" i="4"/>
  <c r="U117" i="4"/>
  <c r="J117" i="4"/>
  <c r="C132" i="15"/>
  <c r="B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C125" i="15"/>
  <c r="B122" i="4"/>
  <c r="P122" i="4"/>
  <c r="N122" i="4"/>
  <c r="U122" i="4"/>
  <c r="O122" i="4"/>
  <c r="T122" i="4"/>
  <c r="S122" i="4"/>
  <c r="J122" i="4"/>
  <c r="K122" i="4"/>
  <c r="C136" i="15"/>
  <c r="B133" i="4"/>
  <c r="S133" i="4"/>
  <c r="N133" i="4"/>
  <c r="J133" i="4"/>
  <c r="U133" i="4"/>
  <c r="T133" i="4"/>
  <c r="K133" i="4"/>
  <c r="O133" i="4"/>
  <c r="P133" i="4"/>
  <c r="B134" i="4"/>
  <c r="C137" i="15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P49" i="4"/>
  <c r="T49" i="4"/>
  <c r="C97" i="15"/>
  <c r="P94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J95" i="4"/>
  <c r="P95" i="4"/>
  <c r="J5" i="4"/>
  <c r="K5" i="4"/>
  <c r="N5" i="4"/>
  <c r="C8" i="15"/>
  <c r="T5" i="4"/>
  <c r="B5" i="4"/>
  <c r="S5" i="4"/>
  <c r="U5" i="4"/>
  <c r="C189" i="2"/>
  <c r="C191" i="2" s="1"/>
  <c r="O5" i="4"/>
  <c r="P5" i="4"/>
  <c r="N72" i="4"/>
  <c r="T72" i="4"/>
  <c r="U72" i="4"/>
  <c r="S72" i="4"/>
  <c r="O72" i="4"/>
  <c r="B72" i="4"/>
  <c r="C75" i="15"/>
  <c r="J72" i="4"/>
  <c r="K72" i="4"/>
  <c r="P72" i="4"/>
  <c r="N75" i="4"/>
  <c r="S75" i="4"/>
  <c r="B75" i="4"/>
  <c r="U75" i="4"/>
  <c r="K75" i="4"/>
  <c r="T75" i="4"/>
  <c r="O75" i="4"/>
  <c r="C78" i="15"/>
  <c r="P75" i="4"/>
  <c r="J75" i="4"/>
  <c r="B29" i="4"/>
  <c r="T29" i="4"/>
  <c r="K29" i="4"/>
  <c r="S29" i="4"/>
  <c r="O29" i="4"/>
  <c r="N29" i="4"/>
  <c r="C32" i="15"/>
  <c r="U29" i="4"/>
  <c r="P29" i="4"/>
  <c r="J29" i="4"/>
  <c r="N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O51" i="4"/>
  <c r="C54" i="15"/>
  <c r="P51" i="4"/>
  <c r="T27" i="4"/>
  <c r="S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U116" i="4"/>
  <c r="P116" i="4"/>
  <c r="O116" i="4"/>
  <c r="C119" i="15"/>
  <c r="B116" i="4"/>
  <c r="N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B52" i="4"/>
  <c r="U52" i="4"/>
  <c r="P52" i="4"/>
  <c r="T52" i="4"/>
  <c r="C55" i="15"/>
  <c r="B50" i="4"/>
  <c r="T50" i="4"/>
  <c r="K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S28" i="4"/>
  <c r="U28" i="4"/>
  <c r="N28" i="4"/>
  <c r="P28" i="4"/>
  <c r="B28" i="4"/>
  <c r="J28" i="4"/>
  <c r="O28" i="4"/>
  <c r="O74" i="4"/>
  <c r="P74" i="4"/>
  <c r="J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B53" i="4"/>
  <c r="K53" i="4"/>
  <c r="U53" i="4"/>
  <c r="N53" i="4"/>
  <c r="T53" i="4"/>
  <c r="S53" i="4"/>
  <c r="P53" i="4"/>
  <c r="J53" i="4"/>
  <c r="C56" i="15"/>
  <c r="O53" i="4"/>
  <c r="B139" i="4"/>
  <c r="O139" i="4"/>
  <c r="U139" i="4"/>
  <c r="P139" i="4"/>
  <c r="S139" i="4"/>
  <c r="K139" i="4"/>
  <c r="T139" i="4"/>
  <c r="J139" i="4"/>
  <c r="N139" i="4"/>
  <c r="C142" i="15"/>
  <c r="S137" i="4"/>
  <c r="T137" i="4"/>
  <c r="J137" i="4"/>
  <c r="P137" i="4"/>
  <c r="C140" i="15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J71" i="4"/>
  <c r="V13" i="4" l="1"/>
  <c r="Q14" i="4"/>
  <c r="Q13" i="4"/>
  <c r="V11" i="4"/>
  <c r="Q11" i="4"/>
  <c r="Q8" i="4"/>
  <c r="V16" i="4"/>
  <c r="B11" i="15"/>
  <c r="F8" i="4"/>
  <c r="D8" i="4"/>
  <c r="E8" i="4"/>
  <c r="V14" i="4"/>
  <c r="B12" i="15"/>
  <c r="F9" i="4"/>
  <c r="D9" i="4"/>
  <c r="E9" i="4"/>
  <c r="V8" i="4"/>
  <c r="V9" i="4"/>
  <c r="Q10" i="4"/>
  <c r="Q12" i="4"/>
  <c r="F12" i="4"/>
  <c r="D12" i="4"/>
  <c r="E12" i="4"/>
  <c r="B15" i="15"/>
  <c r="B13" i="15"/>
  <c r="F10" i="4"/>
  <c r="D10" i="4"/>
  <c r="E10" i="4"/>
  <c r="V10" i="4"/>
  <c r="F13" i="4"/>
  <c r="E13" i="4"/>
  <c r="D13" i="4"/>
  <c r="B16" i="15"/>
  <c r="D16" i="4"/>
  <c r="B19" i="15"/>
  <c r="F16" i="4"/>
  <c r="E16" i="4"/>
  <c r="Q15" i="4"/>
  <c r="E15" i="4"/>
  <c r="B18" i="15"/>
  <c r="D15" i="4"/>
  <c r="F15" i="4"/>
  <c r="V12" i="4"/>
  <c r="Q9" i="4"/>
  <c r="D11" i="4"/>
  <c r="B14" i="15"/>
  <c r="F11" i="4"/>
  <c r="E11" i="4"/>
  <c r="V15" i="4"/>
  <c r="E14" i="4"/>
  <c r="F14" i="4"/>
  <c r="B17" i="15"/>
  <c r="D14" i="4"/>
  <c r="Q16" i="4"/>
  <c r="Q132" i="4"/>
  <c r="V133" i="4"/>
  <c r="V125" i="4"/>
  <c r="V117" i="4"/>
  <c r="V120" i="4"/>
  <c r="V131" i="4"/>
  <c r="V123" i="4"/>
  <c r="V118" i="4"/>
  <c r="V124" i="4"/>
  <c r="V127" i="4"/>
  <c r="V134" i="4"/>
  <c r="V122" i="4"/>
  <c r="V119" i="4"/>
  <c r="V126" i="4"/>
  <c r="V129" i="4"/>
  <c r="V121" i="4"/>
  <c r="V128" i="4"/>
  <c r="V130" i="4"/>
  <c r="Q134" i="4"/>
  <c r="Q118" i="4"/>
  <c r="V132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B97" i="15"/>
  <c r="E94" i="4"/>
  <c r="D94" i="4"/>
  <c r="C151" i="15"/>
  <c r="V93" i="4"/>
  <c r="B52" i="15"/>
  <c r="F49" i="4"/>
  <c r="B96" i="15"/>
  <c r="G30" i="4"/>
  <c r="V30" i="4"/>
  <c r="Q30" i="4"/>
  <c r="E93" i="4"/>
  <c r="D93" i="4"/>
  <c r="V95" i="4"/>
  <c r="D6" i="4"/>
  <c r="D49" i="4"/>
  <c r="E6" i="4"/>
  <c r="C95" i="15"/>
  <c r="Q6" i="4"/>
  <c r="Q139" i="4"/>
  <c r="B9" i="15"/>
  <c r="Q53" i="4"/>
  <c r="V49" i="4"/>
  <c r="Q49" i="4"/>
  <c r="Q74" i="4"/>
  <c r="Q95" i="4"/>
  <c r="Q71" i="4"/>
  <c r="V53" i="4"/>
  <c r="V28" i="4"/>
  <c r="O160" i="4"/>
  <c r="C51" i="15"/>
  <c r="V50" i="4"/>
  <c r="Q27" i="4"/>
  <c r="V51" i="4"/>
  <c r="V150" i="4"/>
  <c r="V7" i="4"/>
  <c r="Q29" i="4"/>
  <c r="V74" i="4"/>
  <c r="C117" i="15"/>
  <c r="V72" i="4"/>
  <c r="Q73" i="4"/>
  <c r="D28" i="4"/>
  <c r="E28" i="4"/>
  <c r="B31" i="15"/>
  <c r="F28" i="4"/>
  <c r="L149" i="4"/>
  <c r="V75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V71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Q116" i="4"/>
  <c r="Q138" i="4"/>
  <c r="E138" i="4"/>
  <c r="D138" i="4"/>
  <c r="F138" i="4"/>
  <c r="B141" i="15"/>
  <c r="V151" i="4"/>
  <c r="L151" i="4"/>
  <c r="C29" i="15"/>
  <c r="L150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C73" i="15"/>
  <c r="C139" i="15"/>
  <c r="V137" i="4"/>
  <c r="D74" i="4"/>
  <c r="E74" i="4"/>
  <c r="B77" i="15"/>
  <c r="F74" i="4"/>
  <c r="S160" i="4"/>
  <c r="V149" i="4"/>
  <c r="T160" i="4"/>
  <c r="D52" i="4"/>
  <c r="E52" i="4"/>
  <c r="F52" i="4"/>
  <c r="B55" i="15"/>
  <c r="V115" i="4"/>
  <c r="V116" i="4"/>
  <c r="Q151" i="4"/>
  <c r="E7" i="4"/>
  <c r="F7" i="4"/>
  <c r="B10" i="15"/>
  <c r="D7" i="4"/>
  <c r="Q7" i="4"/>
  <c r="E75" i="4"/>
  <c r="B78" i="15"/>
  <c r="D75" i="4"/>
  <c r="F75" i="4"/>
  <c r="F72" i="4"/>
  <c r="E72" i="4"/>
  <c r="D72" i="4"/>
  <c r="B75" i="15"/>
  <c r="D5" i="4"/>
  <c r="E5" i="4"/>
  <c r="B8" i="15"/>
  <c r="F5" i="4"/>
  <c r="D76" i="4"/>
  <c r="F76" i="4"/>
  <c r="B79" i="15"/>
  <c r="E76" i="4"/>
  <c r="G15" i="4" l="1"/>
  <c r="G8" i="4"/>
  <c r="G9" i="4"/>
  <c r="G14" i="4"/>
  <c r="G11" i="4"/>
  <c r="G12" i="4"/>
  <c r="G16" i="4"/>
  <c r="G10" i="4"/>
  <c r="G13" i="4"/>
  <c r="G134" i="4"/>
  <c r="G118" i="4"/>
  <c r="G128" i="4"/>
  <c r="G119" i="4"/>
  <c r="G132" i="4"/>
  <c r="G127" i="4"/>
  <c r="G125" i="4"/>
  <c r="G117" i="4"/>
  <c r="G123" i="4"/>
  <c r="G129" i="4"/>
  <c r="G122" i="4"/>
  <c r="G133" i="4"/>
  <c r="G120" i="4"/>
  <c r="G124" i="4"/>
  <c r="G121" i="4"/>
  <c r="G130" i="4"/>
  <c r="G131" i="4"/>
  <c r="G126" i="4"/>
  <c r="G94" i="4"/>
  <c r="G49" i="4"/>
  <c r="G93" i="4"/>
  <c r="G6" i="4"/>
  <c r="G72" i="4"/>
  <c r="G75" i="4"/>
  <c r="V160" i="4"/>
  <c r="G29" i="4"/>
  <c r="G138" i="4"/>
  <c r="G151" i="4"/>
  <c r="X151" i="4" s="1"/>
  <c r="G27" i="4"/>
  <c r="G28" i="4"/>
  <c r="G53" i="4"/>
  <c r="G139" i="4"/>
  <c r="G95" i="4"/>
  <c r="G115" i="4"/>
  <c r="G73" i="4"/>
  <c r="G76" i="4"/>
  <c r="G52" i="4"/>
  <c r="G74" i="4"/>
  <c r="G137" i="4"/>
  <c r="G5" i="4"/>
  <c r="G7" i="4"/>
  <c r="G150" i="4"/>
  <c r="X150" i="4" s="1"/>
  <c r="E160" i="4"/>
  <c r="D160" i="4"/>
  <c r="G149" i="4"/>
  <c r="G50" i="4"/>
  <c r="G71" i="4"/>
  <c r="G51" i="4"/>
  <c r="G116" i="4"/>
  <c r="Q160" i="4"/>
  <c r="F160" i="4"/>
  <c r="Y150" i="4" l="1"/>
  <c r="Z150" i="4" s="1"/>
  <c r="G160" i="4"/>
  <c r="X149" i="4"/>
  <c r="Y151" i="4"/>
  <c r="Z151" i="4" s="1"/>
  <c r="Y149" i="4" l="1"/>
  <c r="Z149" i="4" l="1"/>
  <c r="G20" i="14" l="1"/>
  <c r="G21" i="14"/>
  <c r="F13" i="14"/>
  <c r="G9" i="14"/>
  <c r="G15" i="14"/>
  <c r="G16" i="14"/>
  <c r="F18" i="14"/>
  <c r="G17" i="14"/>
  <c r="G30" i="14"/>
  <c r="H13" i="14" l="1"/>
  <c r="G13" i="14"/>
  <c r="G18" i="14"/>
  <c r="H18" i="14"/>
  <c r="I102" i="4"/>
  <c r="L102" i="4" s="1"/>
  <c r="X102" i="4" s="1"/>
  <c r="I41" i="4"/>
  <c r="L41" i="4" s="1"/>
  <c r="X41" i="4" s="1"/>
  <c r="I89" i="4"/>
  <c r="L89" i="4" s="1"/>
  <c r="X89" i="4" s="1"/>
  <c r="I65" i="4"/>
  <c r="L65" i="4" s="1"/>
  <c r="X65" i="4" s="1"/>
  <c r="I58" i="4"/>
  <c r="L58" i="4" s="1"/>
  <c r="X58" i="4" s="1"/>
  <c r="I32" i="4"/>
  <c r="L32" i="4" s="1"/>
  <c r="X32" i="4" s="1"/>
  <c r="I97" i="4"/>
  <c r="L97" i="4" s="1"/>
  <c r="X97" i="4" s="1"/>
  <c r="I44" i="4"/>
  <c r="L44" i="4" s="1"/>
  <c r="X44" i="4" s="1"/>
  <c r="I45" i="4"/>
  <c r="L45" i="4" s="1"/>
  <c r="X45" i="4" s="1"/>
  <c r="I106" i="4"/>
  <c r="L106" i="4" s="1"/>
  <c r="X106" i="4" s="1"/>
  <c r="I24" i="4"/>
  <c r="L24" i="4" s="1"/>
  <c r="X24" i="4" s="1"/>
  <c r="I80" i="4"/>
  <c r="L80" i="4" s="1"/>
  <c r="X80" i="4" s="1"/>
  <c r="I22" i="4"/>
  <c r="L22" i="4" s="1"/>
  <c r="X22" i="4" s="1"/>
  <c r="I23" i="4"/>
  <c r="L23" i="4" s="1"/>
  <c r="X23" i="4" s="1"/>
  <c r="I19" i="4"/>
  <c r="L19" i="4" s="1"/>
  <c r="X19" i="4" s="1"/>
  <c r="I103" i="4"/>
  <c r="L103" i="4" s="1"/>
  <c r="X103" i="4" s="1"/>
  <c r="I78" i="4"/>
  <c r="L78" i="4" s="1"/>
  <c r="X78" i="4" s="1"/>
  <c r="I57" i="4"/>
  <c r="L57" i="4" s="1"/>
  <c r="X57" i="4" s="1"/>
  <c r="I56" i="4"/>
  <c r="L56" i="4" s="1"/>
  <c r="X56" i="4" s="1"/>
  <c r="I63" i="4"/>
  <c r="L63" i="4" s="1"/>
  <c r="X63" i="4" s="1"/>
  <c r="I62" i="4"/>
  <c r="L62" i="4" s="1"/>
  <c r="X62" i="4" s="1"/>
  <c r="I66" i="4"/>
  <c r="L66" i="4" s="1"/>
  <c r="X66" i="4" s="1"/>
  <c r="I64" i="4"/>
  <c r="L64" i="4" s="1"/>
  <c r="X64" i="4" s="1"/>
  <c r="I39" i="4"/>
  <c r="L39" i="4" s="1"/>
  <c r="X39" i="4" s="1"/>
  <c r="I105" i="4"/>
  <c r="L105" i="4" s="1"/>
  <c r="X105" i="4" s="1"/>
  <c r="I46" i="4"/>
  <c r="L46" i="4" s="1"/>
  <c r="X46" i="4" s="1"/>
  <c r="I87" i="4"/>
  <c r="L87" i="4" s="1"/>
  <c r="X87" i="4" s="1"/>
  <c r="I79" i="4"/>
  <c r="L79" i="4" s="1"/>
  <c r="X79" i="4" s="1"/>
  <c r="I107" i="4"/>
  <c r="L107" i="4" s="1"/>
  <c r="X107" i="4" s="1"/>
  <c r="I17" i="4"/>
  <c r="L17" i="4" s="1"/>
  <c r="X17" i="4" s="1"/>
  <c r="I20" i="4"/>
  <c r="L20" i="4" s="1"/>
  <c r="X20" i="4" s="1"/>
  <c r="I33" i="4"/>
  <c r="L33" i="4" s="1"/>
  <c r="X33" i="4" s="1"/>
  <c r="I55" i="4"/>
  <c r="L55" i="4" s="1"/>
  <c r="X55" i="4" s="1"/>
  <c r="I98" i="4"/>
  <c r="L98" i="4" s="1"/>
  <c r="X98" i="4" s="1"/>
  <c r="I86" i="4"/>
  <c r="L86" i="4" s="1"/>
  <c r="X86" i="4" s="1"/>
  <c r="I67" i="4"/>
  <c r="L67" i="4" s="1"/>
  <c r="X67" i="4" s="1"/>
  <c r="I37" i="4"/>
  <c r="L37" i="4" s="1"/>
  <c r="X37" i="4" s="1"/>
  <c r="I108" i="4"/>
  <c r="L108" i="4" s="1"/>
  <c r="X108" i="4" s="1"/>
  <c r="I99" i="4"/>
  <c r="L99" i="4" s="1"/>
  <c r="X99" i="4" s="1"/>
  <c r="I42" i="4"/>
  <c r="L42" i="4" s="1"/>
  <c r="X42" i="4" s="1"/>
  <c r="I100" i="4"/>
  <c r="L100" i="4" s="1"/>
  <c r="X100" i="4" s="1"/>
  <c r="I112" i="4"/>
  <c r="L112" i="4" s="1"/>
  <c r="X112" i="4" s="1"/>
  <c r="I34" i="4"/>
  <c r="L34" i="4" s="1"/>
  <c r="X34" i="4" s="1"/>
  <c r="I77" i="4"/>
  <c r="L77" i="4" s="1"/>
  <c r="X77" i="4" s="1"/>
  <c r="I101" i="4"/>
  <c r="L101" i="4" s="1"/>
  <c r="X101" i="4" s="1"/>
  <c r="I40" i="4"/>
  <c r="L40" i="4" s="1"/>
  <c r="X40" i="4" s="1"/>
  <c r="I35" i="4"/>
  <c r="L35" i="4" s="1"/>
  <c r="X35" i="4" s="1"/>
  <c r="I82" i="4"/>
  <c r="L82" i="4" s="1"/>
  <c r="X82" i="4" s="1"/>
  <c r="I109" i="4"/>
  <c r="L109" i="4" s="1"/>
  <c r="X109" i="4" s="1"/>
  <c r="I81" i="4"/>
  <c r="L81" i="4" s="1"/>
  <c r="X81" i="4" s="1"/>
  <c r="I83" i="4"/>
  <c r="L83" i="4" s="1"/>
  <c r="X83" i="4" s="1"/>
  <c r="I104" i="4"/>
  <c r="L104" i="4" s="1"/>
  <c r="X104" i="4" s="1"/>
  <c r="I54" i="4"/>
  <c r="L54" i="4" s="1"/>
  <c r="X54" i="4" s="1"/>
  <c r="I111" i="4"/>
  <c r="L111" i="4" s="1"/>
  <c r="X111" i="4" s="1"/>
  <c r="I59" i="4"/>
  <c r="L59" i="4" s="1"/>
  <c r="X59" i="4" s="1"/>
  <c r="I18" i="4"/>
  <c r="L18" i="4" s="1"/>
  <c r="X18" i="4" s="1"/>
  <c r="I31" i="4"/>
  <c r="L31" i="4" s="1"/>
  <c r="X31" i="4" s="1"/>
  <c r="I85" i="4"/>
  <c r="L85" i="4" s="1"/>
  <c r="X85" i="4" s="1"/>
  <c r="I21" i="4"/>
  <c r="L21" i="4" s="1"/>
  <c r="X21" i="4" s="1"/>
  <c r="I43" i="4"/>
  <c r="L43" i="4" s="1"/>
  <c r="X43" i="4" s="1"/>
  <c r="I96" i="4"/>
  <c r="L96" i="4" s="1"/>
  <c r="X96" i="4" s="1"/>
  <c r="I36" i="4"/>
  <c r="L36" i="4" s="1"/>
  <c r="X36" i="4" s="1"/>
  <c r="I84" i="4"/>
  <c r="L84" i="4" s="1"/>
  <c r="X84" i="4" s="1"/>
  <c r="I60" i="4"/>
  <c r="L60" i="4" s="1"/>
  <c r="X60" i="4" s="1"/>
  <c r="I61" i="4"/>
  <c r="L61" i="4" s="1"/>
  <c r="X61" i="4" s="1"/>
  <c r="I38" i="4"/>
  <c r="L38" i="4" s="1"/>
  <c r="X38" i="4" s="1"/>
  <c r="I88" i="4"/>
  <c r="L88" i="4" s="1"/>
  <c r="X88" i="4" s="1"/>
  <c r="I110" i="4"/>
  <c r="L110" i="4" s="1"/>
  <c r="X110" i="4" s="1"/>
  <c r="I68" i="4"/>
  <c r="L68" i="4" s="1"/>
  <c r="X68" i="4" s="1"/>
  <c r="I90" i="4"/>
  <c r="L90" i="4" s="1"/>
  <c r="X90" i="4" s="1"/>
  <c r="I93" i="4"/>
  <c r="L93" i="4" s="1"/>
  <c r="X93" i="4" s="1"/>
  <c r="I11" i="4"/>
  <c r="L11" i="4" s="1"/>
  <c r="X11" i="4" s="1"/>
  <c r="I10" i="4"/>
  <c r="L10" i="4" s="1"/>
  <c r="X10" i="4" s="1"/>
  <c r="I12" i="4"/>
  <c r="L12" i="4" s="1"/>
  <c r="X12" i="4" s="1"/>
  <c r="I8" i="4"/>
  <c r="L8" i="4" s="1"/>
  <c r="X8" i="4" s="1"/>
  <c r="I131" i="4"/>
  <c r="L131" i="4" s="1"/>
  <c r="X131" i="4" s="1"/>
  <c r="I132" i="4"/>
  <c r="L132" i="4" s="1"/>
  <c r="X132" i="4" s="1"/>
  <c r="I76" i="4"/>
  <c r="L76" i="4" s="1"/>
  <c r="X76" i="4" s="1"/>
  <c r="I5" i="4"/>
  <c r="L5" i="4" s="1"/>
  <c r="X5" i="4" s="1"/>
  <c r="I51" i="4"/>
  <c r="L51" i="4" s="1"/>
  <c r="X51" i="4" s="1"/>
  <c r="I52" i="4"/>
  <c r="L52" i="4" s="1"/>
  <c r="X52" i="4" s="1"/>
  <c r="I128" i="4"/>
  <c r="L128" i="4" s="1"/>
  <c r="X128" i="4" s="1"/>
  <c r="I27" i="4"/>
  <c r="L27" i="4" s="1"/>
  <c r="X27" i="4" s="1"/>
  <c r="I119" i="4"/>
  <c r="L119" i="4" s="1"/>
  <c r="X119" i="4" s="1"/>
  <c r="I28" i="4"/>
  <c r="L28" i="4" s="1"/>
  <c r="X28" i="4" s="1"/>
  <c r="I6" i="4"/>
  <c r="L6" i="4" s="1"/>
  <c r="X6" i="4" s="1"/>
  <c r="I13" i="4"/>
  <c r="L13" i="4" s="1"/>
  <c r="X13" i="4" s="1"/>
  <c r="I123" i="4"/>
  <c r="L123" i="4" s="1"/>
  <c r="X123" i="4" s="1"/>
  <c r="I127" i="4"/>
  <c r="L127" i="4" s="1"/>
  <c r="X127" i="4" s="1"/>
  <c r="I126" i="4"/>
  <c r="L126" i="4" s="1"/>
  <c r="X126" i="4" s="1"/>
  <c r="I115" i="4"/>
  <c r="L115" i="4" s="1"/>
  <c r="X115" i="4" s="1"/>
  <c r="I50" i="4"/>
  <c r="L50" i="4" s="1"/>
  <c r="X50" i="4" s="1"/>
  <c r="I129" i="4"/>
  <c r="L129" i="4" s="1"/>
  <c r="X129" i="4" s="1"/>
  <c r="I125" i="4"/>
  <c r="L125" i="4" s="1"/>
  <c r="X125" i="4" s="1"/>
  <c r="I53" i="4"/>
  <c r="L53" i="4" s="1"/>
  <c r="X53" i="4" s="1"/>
  <c r="I9" i="4"/>
  <c r="L9" i="4" s="1"/>
  <c r="X9" i="4" s="1"/>
  <c r="I14" i="4"/>
  <c r="L14" i="4" s="1"/>
  <c r="X14" i="4" s="1"/>
  <c r="I49" i="4"/>
  <c r="L49" i="4" s="1"/>
  <c r="X49" i="4" s="1"/>
  <c r="I72" i="4"/>
  <c r="L72" i="4" s="1"/>
  <c r="X72" i="4" s="1"/>
  <c r="I116" i="4"/>
  <c r="L116" i="4" s="1"/>
  <c r="X116" i="4" s="1"/>
  <c r="I74" i="4"/>
  <c r="L74" i="4" s="1"/>
  <c r="X74" i="4" s="1"/>
  <c r="I94" i="4"/>
  <c r="L94" i="4" s="1"/>
  <c r="X94" i="4" s="1"/>
  <c r="I30" i="4"/>
  <c r="L30" i="4" s="1"/>
  <c r="X30" i="4" s="1"/>
  <c r="I121" i="4"/>
  <c r="L121" i="4" s="1"/>
  <c r="X121" i="4" s="1"/>
  <c r="I117" i="4"/>
  <c r="L117" i="4" s="1"/>
  <c r="X117" i="4" s="1"/>
  <c r="I118" i="4"/>
  <c r="L118" i="4" s="1"/>
  <c r="X118" i="4" s="1"/>
  <c r="I130" i="4"/>
  <c r="L130" i="4" s="1"/>
  <c r="X130" i="4" s="1"/>
  <c r="I95" i="4"/>
  <c r="L95" i="4" s="1"/>
  <c r="X95" i="4" s="1"/>
  <c r="I75" i="4"/>
  <c r="L75" i="4" s="1"/>
  <c r="X75" i="4" s="1"/>
  <c r="I29" i="4"/>
  <c r="L29" i="4" s="1"/>
  <c r="X29" i="4" s="1"/>
  <c r="I71" i="4"/>
  <c r="L71" i="4" s="1"/>
  <c r="X71" i="4" s="1"/>
  <c r="I15" i="4"/>
  <c r="L15" i="4" s="1"/>
  <c r="X15" i="4" s="1"/>
  <c r="I120" i="4"/>
  <c r="L120" i="4" s="1"/>
  <c r="X120" i="4" s="1"/>
  <c r="I122" i="4"/>
  <c r="L122" i="4" s="1"/>
  <c r="X122" i="4" s="1"/>
  <c r="I133" i="4"/>
  <c r="L133" i="4" s="1"/>
  <c r="X133" i="4" s="1"/>
  <c r="I134" i="4"/>
  <c r="L134" i="4" s="1"/>
  <c r="X134" i="4" s="1"/>
  <c r="I7" i="4"/>
  <c r="L7" i="4" s="1"/>
  <c r="X7" i="4" s="1"/>
  <c r="I73" i="4"/>
  <c r="L73" i="4" s="1"/>
  <c r="X73" i="4" s="1"/>
  <c r="I16" i="4"/>
  <c r="L16" i="4" s="1"/>
  <c r="X16" i="4" s="1"/>
  <c r="I124" i="4"/>
  <c r="L124" i="4" s="1"/>
  <c r="X124" i="4" s="1"/>
  <c r="I142" i="4"/>
  <c r="L142" i="4" s="1"/>
  <c r="X142" i="4" s="1"/>
  <c r="I144" i="4"/>
  <c r="L144" i="4" s="1"/>
  <c r="X144" i="4" s="1"/>
  <c r="I140" i="4"/>
  <c r="L140" i="4" s="1"/>
  <c r="X140" i="4" s="1"/>
  <c r="I141" i="4"/>
  <c r="L141" i="4" s="1"/>
  <c r="X141" i="4" s="1"/>
  <c r="I143" i="4"/>
  <c r="L143" i="4" s="1"/>
  <c r="X143" i="4" s="1"/>
  <c r="I146" i="4"/>
  <c r="L146" i="4" s="1"/>
  <c r="X146" i="4" s="1"/>
  <c r="I145" i="4"/>
  <c r="L145" i="4" s="1"/>
  <c r="X145" i="4" s="1"/>
  <c r="I137" i="4"/>
  <c r="I138" i="4"/>
  <c r="L138" i="4" s="1"/>
  <c r="X138" i="4" s="1"/>
  <c r="I139" i="4"/>
  <c r="L139" i="4" s="1"/>
  <c r="X139" i="4" s="1"/>
  <c r="Y42" i="4" l="1"/>
  <c r="Z42" i="4" s="1"/>
  <c r="Y103" i="4"/>
  <c r="Z103" i="4" s="1"/>
  <c r="Y16" i="4"/>
  <c r="Z16" i="4" s="1"/>
  <c r="Y53" i="4"/>
  <c r="Z53" i="4" s="1"/>
  <c r="Y93" i="4"/>
  <c r="Z93" i="4" s="1"/>
  <c r="Y35" i="4"/>
  <c r="Z35" i="4" s="1"/>
  <c r="Y19" i="4"/>
  <c r="Z19" i="4" s="1"/>
  <c r="Y146" i="4"/>
  <c r="Z146" i="4" s="1"/>
  <c r="Y29" i="4"/>
  <c r="Z29" i="4" s="1"/>
  <c r="Y94" i="4"/>
  <c r="Z94" i="4" s="1"/>
  <c r="Y125" i="4"/>
  <c r="Z125" i="4" s="1"/>
  <c r="Y6" i="4"/>
  <c r="Z6" i="4" s="1"/>
  <c r="Y76" i="4"/>
  <c r="Z76" i="4" s="1"/>
  <c r="Y90" i="4"/>
  <c r="Z90" i="4" s="1"/>
  <c r="Y36" i="4"/>
  <c r="Z36" i="4" s="1"/>
  <c r="Y111" i="4"/>
  <c r="Z111" i="4" s="1"/>
  <c r="Y40" i="4"/>
  <c r="Z40" i="4" s="1"/>
  <c r="Y108" i="4"/>
  <c r="Z108" i="4" s="1"/>
  <c r="Y17" i="4"/>
  <c r="Z17" i="4" s="1"/>
  <c r="Y66" i="4"/>
  <c r="Z66" i="4" s="1"/>
  <c r="Y23" i="4"/>
  <c r="Z23" i="4" s="1"/>
  <c r="Y32" i="4"/>
  <c r="Z32" i="4" s="1"/>
  <c r="Y143" i="4"/>
  <c r="Z143" i="4" s="1"/>
  <c r="Y7" i="4"/>
  <c r="Z7" i="4" s="1"/>
  <c r="Y75" i="4"/>
  <c r="Z75" i="4" s="1"/>
  <c r="Y74" i="4"/>
  <c r="Z74" i="4" s="1"/>
  <c r="Y129" i="4"/>
  <c r="Z129" i="4" s="1"/>
  <c r="Y28" i="4"/>
  <c r="Z28" i="4" s="1"/>
  <c r="Y132" i="4"/>
  <c r="Z132" i="4" s="1"/>
  <c r="Y68" i="4"/>
  <c r="Z68" i="4" s="1"/>
  <c r="Y96" i="4"/>
  <c r="Z96" i="4" s="1"/>
  <c r="Y54" i="4"/>
  <c r="Z54" i="4" s="1"/>
  <c r="Y101" i="4"/>
  <c r="Z101" i="4" s="1"/>
  <c r="Y37" i="4"/>
  <c r="Z37" i="4" s="1"/>
  <c r="Y107" i="4"/>
  <c r="Z107" i="4" s="1"/>
  <c r="Y62" i="4"/>
  <c r="Z62" i="4" s="1"/>
  <c r="Y22" i="4"/>
  <c r="Z22" i="4" s="1"/>
  <c r="Y58" i="4"/>
  <c r="Z58" i="4" s="1"/>
  <c r="Y8" i="4"/>
  <c r="Z8" i="4" s="1"/>
  <c r="Y83" i="4"/>
  <c r="Z83" i="4" s="1"/>
  <c r="Y86" i="4"/>
  <c r="Z86" i="4" s="1"/>
  <c r="Y24" i="4"/>
  <c r="Z24" i="4" s="1"/>
  <c r="Y89" i="4"/>
  <c r="Z89" i="4" s="1"/>
  <c r="I160" i="4"/>
  <c r="L137" i="4"/>
  <c r="Y15" i="4"/>
  <c r="Z15" i="4" s="1"/>
  <c r="Y9" i="4"/>
  <c r="Z9" i="4" s="1"/>
  <c r="Y51" i="4"/>
  <c r="Z51" i="4" s="1"/>
  <c r="Y60" i="4"/>
  <c r="Z60" i="4" s="1"/>
  <c r="Y82" i="4"/>
  <c r="Z82" i="4" s="1"/>
  <c r="Y39" i="4"/>
  <c r="Z39" i="4" s="1"/>
  <c r="Y145" i="4"/>
  <c r="Z145" i="4" s="1"/>
  <c r="Y30" i="4"/>
  <c r="Z30" i="4" s="1"/>
  <c r="Y13" i="4"/>
  <c r="Z13" i="4" s="1"/>
  <c r="Y84" i="4"/>
  <c r="Z84" i="4" s="1"/>
  <c r="Y99" i="4"/>
  <c r="Z99" i="4" s="1"/>
  <c r="Y64" i="4"/>
  <c r="Z64" i="4" s="1"/>
  <c r="Y97" i="4"/>
  <c r="Z97" i="4" s="1"/>
  <c r="Y141" i="4"/>
  <c r="Z141" i="4" s="1"/>
  <c r="Y134" i="4"/>
  <c r="Z134" i="4" s="1"/>
  <c r="Y116" i="4"/>
  <c r="Z116" i="4" s="1"/>
  <c r="Y119" i="4"/>
  <c r="Z119" i="4" s="1"/>
  <c r="Y110" i="4"/>
  <c r="Z110" i="4" s="1"/>
  <c r="Y104" i="4"/>
  <c r="Z104" i="4" s="1"/>
  <c r="Y67" i="4"/>
  <c r="Z67" i="4" s="1"/>
  <c r="Y63" i="4"/>
  <c r="Z63" i="4" s="1"/>
  <c r="Y65" i="4"/>
  <c r="Z65" i="4" s="1"/>
  <c r="Y140" i="4"/>
  <c r="Z140" i="4" s="1"/>
  <c r="Y72" i="4"/>
  <c r="Z72" i="4" s="1"/>
  <c r="Y27" i="4"/>
  <c r="Z27" i="4" s="1"/>
  <c r="Y21" i="4"/>
  <c r="Z21" i="4" s="1"/>
  <c r="Y87" i="4"/>
  <c r="Z87" i="4" s="1"/>
  <c r="Y139" i="4"/>
  <c r="Z139" i="4" s="1"/>
  <c r="Y144" i="4"/>
  <c r="Z144" i="4" s="1"/>
  <c r="Y122" i="4"/>
  <c r="Z122" i="4" s="1"/>
  <c r="Y118" i="4"/>
  <c r="Z118" i="4" s="1"/>
  <c r="Y49" i="4"/>
  <c r="Z49" i="4" s="1"/>
  <c r="Y126" i="4"/>
  <c r="Z126" i="4" s="1"/>
  <c r="Y128" i="4"/>
  <c r="Z128" i="4" s="1"/>
  <c r="Y12" i="4"/>
  <c r="Z12" i="4" s="1"/>
  <c r="Y38" i="4"/>
  <c r="Z38" i="4" s="1"/>
  <c r="Y85" i="4"/>
  <c r="Z85" i="4" s="1"/>
  <c r="Y81" i="4"/>
  <c r="Z81" i="4" s="1"/>
  <c r="Y112" i="4"/>
  <c r="Z112" i="4" s="1"/>
  <c r="Y98" i="4"/>
  <c r="Z98" i="4" s="1"/>
  <c r="Y46" i="4"/>
  <c r="Z46" i="4" s="1"/>
  <c r="Y57" i="4"/>
  <c r="Z57" i="4" s="1"/>
  <c r="Y106" i="4"/>
  <c r="Z106" i="4" s="1"/>
  <c r="Y41" i="4"/>
  <c r="Z41" i="4" s="1"/>
  <c r="Y124" i="4"/>
  <c r="Z124" i="4" s="1"/>
  <c r="Y121" i="4"/>
  <c r="Z121" i="4" s="1"/>
  <c r="Y123" i="4"/>
  <c r="Z123" i="4" s="1"/>
  <c r="Y11" i="4"/>
  <c r="Z11" i="4" s="1"/>
  <c r="Y18" i="4"/>
  <c r="Z18" i="4" s="1"/>
  <c r="Y33" i="4"/>
  <c r="Z33" i="4" s="1"/>
  <c r="Y44" i="4"/>
  <c r="Z44" i="4" s="1"/>
  <c r="Y71" i="4"/>
  <c r="Z71" i="4" s="1"/>
  <c r="Y5" i="4"/>
  <c r="Z5" i="4" s="1"/>
  <c r="Y59" i="4"/>
  <c r="Z59" i="4" s="1"/>
  <c r="Y20" i="4"/>
  <c r="Z20" i="4" s="1"/>
  <c r="Y73" i="4"/>
  <c r="Z73" i="4" s="1"/>
  <c r="Y95" i="4"/>
  <c r="Z95" i="4" s="1"/>
  <c r="Y50" i="4"/>
  <c r="Z50" i="4" s="1"/>
  <c r="Y131" i="4"/>
  <c r="Z131" i="4" s="1"/>
  <c r="Y43" i="4"/>
  <c r="Z43" i="4" s="1"/>
  <c r="Y77" i="4"/>
  <c r="Z77" i="4" s="1"/>
  <c r="Y79" i="4"/>
  <c r="Z79" i="4" s="1"/>
  <c r="Y80" i="4"/>
  <c r="Z80" i="4" s="1"/>
  <c r="Y133" i="4"/>
  <c r="Z133" i="4" s="1"/>
  <c r="Y130" i="4"/>
  <c r="Z130" i="4" s="1"/>
  <c r="Y115" i="4"/>
  <c r="Z115" i="4" s="1"/>
  <c r="Y88" i="4"/>
  <c r="Z88" i="4" s="1"/>
  <c r="Y34" i="4"/>
  <c r="Z34" i="4" s="1"/>
  <c r="Y56" i="4"/>
  <c r="Z56" i="4" s="1"/>
  <c r="Y138" i="4"/>
  <c r="Z138" i="4" s="1"/>
  <c r="Y142" i="4"/>
  <c r="Z142" i="4" s="1"/>
  <c r="Y120" i="4"/>
  <c r="Z120" i="4" s="1"/>
  <c r="Y117" i="4"/>
  <c r="Z117" i="4" s="1"/>
  <c r="Y14" i="4"/>
  <c r="Z14" i="4" s="1"/>
  <c r="Y127" i="4"/>
  <c r="Z127" i="4" s="1"/>
  <c r="Y52" i="4"/>
  <c r="Z52" i="4" s="1"/>
  <c r="Y10" i="4"/>
  <c r="Z10" i="4" s="1"/>
  <c r="Y61" i="4"/>
  <c r="Z61" i="4" s="1"/>
  <c r="Y31" i="4"/>
  <c r="Z31" i="4" s="1"/>
  <c r="Y109" i="4"/>
  <c r="Z109" i="4" s="1"/>
  <c r="Y100" i="4"/>
  <c r="Z100" i="4" s="1"/>
  <c r="Y55" i="4"/>
  <c r="Z55" i="4" s="1"/>
  <c r="Y105" i="4"/>
  <c r="Z105" i="4" s="1"/>
  <c r="Y78" i="4"/>
  <c r="Z78" i="4" s="1"/>
  <c r="Y45" i="4"/>
  <c r="Z45" i="4" s="1"/>
  <c r="Y102" i="4"/>
  <c r="Z102" i="4" s="1"/>
  <c r="L160" i="4" l="1"/>
  <c r="X137" i="4"/>
  <c r="Y137" i="4" l="1"/>
  <c r="X160" i="4"/>
  <c r="AA137" i="4" s="1"/>
  <c r="AA149" i="4" l="1"/>
  <c r="AA153" i="4"/>
  <c r="AA150" i="4"/>
  <c r="AA157" i="4"/>
  <c r="AA155" i="4"/>
  <c r="AA156" i="4"/>
  <c r="AA154" i="4"/>
  <c r="AA151" i="4"/>
  <c r="AA158" i="4"/>
  <c r="AA152" i="4"/>
  <c r="AA7" i="4"/>
  <c r="AA28" i="4"/>
  <c r="AA54" i="4"/>
  <c r="AA62" i="4"/>
  <c r="AA83" i="4"/>
  <c r="AA60" i="4"/>
  <c r="AA30" i="4"/>
  <c r="AA64" i="4"/>
  <c r="AA42" i="4"/>
  <c r="AA93" i="4"/>
  <c r="AA29" i="4"/>
  <c r="AA76" i="4"/>
  <c r="AA40" i="4"/>
  <c r="AA23" i="4"/>
  <c r="AA116" i="4"/>
  <c r="AA67" i="4"/>
  <c r="AA72" i="4"/>
  <c r="AA139" i="4"/>
  <c r="AA49" i="4"/>
  <c r="AA38" i="4"/>
  <c r="AA98" i="4"/>
  <c r="AA41" i="4"/>
  <c r="AA11" i="4"/>
  <c r="AA71" i="4"/>
  <c r="AA73" i="4"/>
  <c r="AA43" i="4"/>
  <c r="AA133" i="4"/>
  <c r="AA34" i="4"/>
  <c r="AA120" i="4"/>
  <c r="AA52" i="4"/>
  <c r="AA109" i="4"/>
  <c r="AA78" i="4"/>
  <c r="AA125" i="4"/>
  <c r="AA36" i="4"/>
  <c r="AA17" i="4"/>
  <c r="AA65" i="4"/>
  <c r="AA128" i="4"/>
  <c r="AA121" i="4"/>
  <c r="AA50" i="4"/>
  <c r="AA79" i="4"/>
  <c r="AA14" i="4"/>
  <c r="AA55" i="4"/>
  <c r="AA143" i="4"/>
  <c r="AA96" i="4"/>
  <c r="AA8" i="4"/>
  <c r="AA51" i="4"/>
  <c r="AA99" i="4"/>
  <c r="AA146" i="4"/>
  <c r="AA111" i="4"/>
  <c r="AA134" i="4"/>
  <c r="AA140" i="4"/>
  <c r="AA12" i="4"/>
  <c r="AA106" i="4"/>
  <c r="AA20" i="4"/>
  <c r="AA88" i="4"/>
  <c r="AA142" i="4"/>
  <c r="AA31" i="4"/>
  <c r="AA75" i="4"/>
  <c r="AA132" i="4"/>
  <c r="AA101" i="4"/>
  <c r="AA22" i="4"/>
  <c r="AA86" i="4"/>
  <c r="AA15" i="4"/>
  <c r="AA82" i="4"/>
  <c r="AA13" i="4"/>
  <c r="AA97" i="4"/>
  <c r="AA68" i="4"/>
  <c r="AA9" i="4"/>
  <c r="AA16" i="4"/>
  <c r="AA21" i="4"/>
  <c r="AA57" i="4"/>
  <c r="AA59" i="4"/>
  <c r="AA115" i="4"/>
  <c r="AA61" i="4"/>
  <c r="AA107" i="4"/>
  <c r="AA145" i="4"/>
  <c r="AA53" i="4"/>
  <c r="AA66" i="4"/>
  <c r="AA103" i="4"/>
  <c r="AA35" i="4"/>
  <c r="AA94" i="4"/>
  <c r="AA90" i="4"/>
  <c r="AA108" i="4"/>
  <c r="AA32" i="4"/>
  <c r="AA119" i="4"/>
  <c r="AA63" i="4"/>
  <c r="AA27" i="4"/>
  <c r="AA144" i="4"/>
  <c r="AA126" i="4"/>
  <c r="AA85" i="4"/>
  <c r="AA46" i="4"/>
  <c r="AA124" i="4"/>
  <c r="AA18" i="4"/>
  <c r="AA5" i="4"/>
  <c r="AA95" i="4"/>
  <c r="AA77" i="4"/>
  <c r="AA130" i="4"/>
  <c r="AA56" i="4"/>
  <c r="AA117" i="4"/>
  <c r="AA10" i="4"/>
  <c r="AA100" i="4"/>
  <c r="AA45" i="4"/>
  <c r="AA74" i="4"/>
  <c r="AA37" i="4"/>
  <c r="AA58" i="4"/>
  <c r="AA24" i="4"/>
  <c r="AA39" i="4"/>
  <c r="AA84" i="4"/>
  <c r="AA19" i="4"/>
  <c r="AA141" i="4"/>
  <c r="AA110" i="4"/>
  <c r="AA122" i="4"/>
  <c r="AA81" i="4"/>
  <c r="AA33" i="4"/>
  <c r="AA138" i="4"/>
  <c r="AA102" i="4"/>
  <c r="AA129" i="4"/>
  <c r="AA89" i="4"/>
  <c r="AA6" i="4"/>
  <c r="AA104" i="4"/>
  <c r="AA87" i="4"/>
  <c r="AA118" i="4"/>
  <c r="AA112" i="4"/>
  <c r="AA123" i="4"/>
  <c r="AA44" i="4"/>
  <c r="AA131" i="4"/>
  <c r="AA80" i="4"/>
  <c r="AA127" i="4"/>
  <c r="AA105" i="4"/>
  <c r="Z137" i="4"/>
  <c r="Z160" i="4" s="1"/>
  <c r="AC160" i="4" s="1"/>
  <c r="Y160" i="4"/>
  <c r="AC142" i="4" l="1"/>
  <c r="AE142" i="4" s="1"/>
  <c r="E145" i="15" s="1"/>
  <c r="AC111" i="4"/>
  <c r="AE111" i="4" s="1"/>
  <c r="E114" i="15" s="1"/>
  <c r="AC84" i="4"/>
  <c r="AE84" i="4" s="1"/>
  <c r="E87" i="15" s="1"/>
  <c r="AC130" i="4"/>
  <c r="AE130" i="4" s="1"/>
  <c r="E133" i="15" s="1"/>
  <c r="AC98" i="4"/>
  <c r="AE98" i="4" s="1"/>
  <c r="E101" i="15" s="1"/>
  <c r="AC101" i="4"/>
  <c r="AE101" i="4" s="1"/>
  <c r="E104" i="15" s="1"/>
  <c r="AC146" i="4"/>
  <c r="AE146" i="4" s="1"/>
  <c r="E149" i="15" s="1"/>
  <c r="AC23" i="4"/>
  <c r="AE23" i="4" s="1"/>
  <c r="E26" i="15" s="1"/>
  <c r="AC124" i="4"/>
  <c r="AE124" i="4" s="1"/>
  <c r="E127" i="15" s="1"/>
  <c r="AC105" i="4"/>
  <c r="AE105" i="4" s="1"/>
  <c r="E108" i="15" s="1"/>
  <c r="AC19" i="4"/>
  <c r="AE19" i="4" s="1"/>
  <c r="E22" i="15" s="1"/>
  <c r="AC83" i="4"/>
  <c r="AE83" i="4" s="1"/>
  <c r="E86" i="15" s="1"/>
  <c r="AC122" i="4"/>
  <c r="AE122" i="4" s="1"/>
  <c r="E125" i="15" s="1"/>
  <c r="AC141" i="4"/>
  <c r="AE141" i="4" s="1"/>
  <c r="E144" i="15" s="1"/>
  <c r="AC108" i="4"/>
  <c r="AE108" i="4" s="1"/>
  <c r="E111" i="15" s="1"/>
  <c r="AC95" i="4"/>
  <c r="AE95" i="4" s="1"/>
  <c r="E98" i="15" s="1"/>
  <c r="AC149" i="4"/>
  <c r="AE149" i="4" s="1"/>
  <c r="AC40" i="4"/>
  <c r="AE40" i="4" s="1"/>
  <c r="E43" i="15" s="1"/>
  <c r="AC139" i="4"/>
  <c r="AE139" i="4" s="1"/>
  <c r="E142" i="15" s="1"/>
  <c r="AC30" i="4"/>
  <c r="AE30" i="4" s="1"/>
  <c r="E33" i="15" s="1"/>
  <c r="AC115" i="4"/>
  <c r="AE115" i="4" s="1"/>
  <c r="E118" i="15" s="1"/>
  <c r="AC155" i="4"/>
  <c r="AE155" i="4" s="1"/>
  <c r="E158" i="15" s="1"/>
  <c r="AC16" i="4"/>
  <c r="AE16" i="4" s="1"/>
  <c r="E19" i="15" s="1"/>
  <c r="AC29" i="4"/>
  <c r="AE29" i="4" s="1"/>
  <c r="E32" i="15" s="1"/>
  <c r="AC129" i="4"/>
  <c r="AE129" i="4" s="1"/>
  <c r="E132" i="15" s="1"/>
  <c r="AC39" i="4"/>
  <c r="AE39" i="4" s="1"/>
  <c r="E42" i="15" s="1"/>
  <c r="AC37" i="4"/>
  <c r="AE37" i="4" s="1"/>
  <c r="E40" i="15" s="1"/>
  <c r="AC153" i="4"/>
  <c r="AE153" i="4" s="1"/>
  <c r="E156" i="15" s="1"/>
  <c r="AC36" i="4"/>
  <c r="AE36" i="4" s="1"/>
  <c r="E39" i="15" s="1"/>
  <c r="AC43" i="4"/>
  <c r="AE43" i="4" s="1"/>
  <c r="E46" i="15" s="1"/>
  <c r="AC55" i="4"/>
  <c r="AE55" i="4" s="1"/>
  <c r="E58" i="15" s="1"/>
  <c r="AC54" i="4"/>
  <c r="AE54" i="4" s="1"/>
  <c r="E57" i="15" s="1"/>
  <c r="AC128" i="4"/>
  <c r="AE128" i="4" s="1"/>
  <c r="E131" i="15" s="1"/>
  <c r="AC65" i="4"/>
  <c r="AE65" i="4" s="1"/>
  <c r="E68" i="15" s="1"/>
  <c r="AC64" i="4"/>
  <c r="AE64" i="4" s="1"/>
  <c r="E67" i="15" s="1"/>
  <c r="AC110" i="4"/>
  <c r="AE110" i="4" s="1"/>
  <c r="E113" i="15" s="1"/>
  <c r="AC73" i="4"/>
  <c r="AE73" i="4" s="1"/>
  <c r="E76" i="15" s="1"/>
  <c r="AC133" i="4"/>
  <c r="AE133" i="4" s="1"/>
  <c r="E136" i="15" s="1"/>
  <c r="AC151" i="4"/>
  <c r="AE151" i="4" s="1"/>
  <c r="E154" i="15" s="1"/>
  <c r="AC157" i="4"/>
  <c r="AE157" i="4" s="1"/>
  <c r="E160" i="15" s="1"/>
  <c r="AC14" i="4"/>
  <c r="AE14" i="4" s="1"/>
  <c r="E17" i="15" s="1"/>
  <c r="AC158" i="4"/>
  <c r="AE158" i="4" s="1"/>
  <c r="E161" i="15" s="1"/>
  <c r="AC18" i="4"/>
  <c r="AE18" i="4" s="1"/>
  <c r="E21" i="15" s="1"/>
  <c r="AC58" i="4"/>
  <c r="AE58" i="4" s="1"/>
  <c r="E61" i="15" s="1"/>
  <c r="AC33" i="4"/>
  <c r="AE33" i="4" s="1"/>
  <c r="E36" i="15" s="1"/>
  <c r="AC41" i="4"/>
  <c r="AE41" i="4" s="1"/>
  <c r="E44" i="15" s="1"/>
  <c r="AC57" i="4"/>
  <c r="AE57" i="4" s="1"/>
  <c r="E60" i="15" s="1"/>
  <c r="AC74" i="4"/>
  <c r="AE74" i="4" s="1"/>
  <c r="E77" i="15" s="1"/>
  <c r="AC56" i="4"/>
  <c r="AE56" i="4" s="1"/>
  <c r="E59" i="15" s="1"/>
  <c r="AC94" i="4"/>
  <c r="AE94" i="4" s="1"/>
  <c r="E97" i="15" s="1"/>
  <c r="AC76" i="4"/>
  <c r="AE76" i="4" s="1"/>
  <c r="E79" i="15" s="1"/>
  <c r="AC11" i="4"/>
  <c r="AE11" i="4" s="1"/>
  <c r="E14" i="15" s="1"/>
  <c r="AC66" i="4"/>
  <c r="AE66" i="4" s="1"/>
  <c r="E69" i="15" s="1"/>
  <c r="AC90" i="4"/>
  <c r="AE90" i="4" s="1"/>
  <c r="E93" i="15" s="1"/>
  <c r="AC68" i="4"/>
  <c r="AE68" i="4" s="1"/>
  <c r="E71" i="15" s="1"/>
  <c r="AC35" i="4"/>
  <c r="AE35" i="4" s="1"/>
  <c r="E38" i="15" s="1"/>
  <c r="AC106" i="4"/>
  <c r="AE106" i="4" s="1"/>
  <c r="E109" i="15" s="1"/>
  <c r="AC126" i="4"/>
  <c r="AE126" i="4" s="1"/>
  <c r="E129" i="15" s="1"/>
  <c r="AC86" i="4"/>
  <c r="AE86" i="4" s="1"/>
  <c r="E89" i="15" s="1"/>
  <c r="AC15" i="4"/>
  <c r="AE15" i="4" s="1"/>
  <c r="E18" i="15" s="1"/>
  <c r="AC82" i="4"/>
  <c r="AE82" i="4" s="1"/>
  <c r="E85" i="15" s="1"/>
  <c r="AC6" i="4"/>
  <c r="AE6" i="4" s="1"/>
  <c r="E9" i="15" s="1"/>
  <c r="AC45" i="4"/>
  <c r="AE45" i="4" s="1"/>
  <c r="E48" i="15" s="1"/>
  <c r="AC22" i="4"/>
  <c r="AE22" i="4" s="1"/>
  <c r="E25" i="15" s="1"/>
  <c r="AC100" i="4"/>
  <c r="AE100" i="4" s="1"/>
  <c r="E103" i="15" s="1"/>
  <c r="AC154" i="4"/>
  <c r="AE154" i="4" s="1"/>
  <c r="E157" i="15" s="1"/>
  <c r="AC67" i="4"/>
  <c r="AE67" i="4" s="1"/>
  <c r="E70" i="15" s="1"/>
  <c r="AC79" i="4"/>
  <c r="AE79" i="4" s="1"/>
  <c r="E82" i="15" s="1"/>
  <c r="AC117" i="4"/>
  <c r="AE117" i="4" s="1"/>
  <c r="E120" i="15" s="1"/>
  <c r="AC85" i="4"/>
  <c r="AE85" i="4" s="1"/>
  <c r="E88" i="15" s="1"/>
  <c r="AC59" i="4"/>
  <c r="AE59" i="4" s="1"/>
  <c r="E62" i="15" s="1"/>
  <c r="AC46" i="4"/>
  <c r="AE46" i="4" s="1"/>
  <c r="E49" i="15" s="1"/>
  <c r="AC80" i="4"/>
  <c r="AE80" i="4" s="1"/>
  <c r="E83" i="15" s="1"/>
  <c r="AC131" i="4"/>
  <c r="AE131" i="4" s="1"/>
  <c r="E134" i="15" s="1"/>
  <c r="AC103" i="4"/>
  <c r="AE103" i="4" s="1"/>
  <c r="E106" i="15" s="1"/>
  <c r="AC9" i="4"/>
  <c r="AE9" i="4" s="1"/>
  <c r="E12" i="15" s="1"/>
  <c r="AC7" i="4"/>
  <c r="AE7" i="4" s="1"/>
  <c r="E10" i="15" s="1"/>
  <c r="AC49" i="4"/>
  <c r="AE49" i="4" s="1"/>
  <c r="E52" i="15" s="1"/>
  <c r="AC53" i="4"/>
  <c r="AE53" i="4" s="1"/>
  <c r="E56" i="15" s="1"/>
  <c r="AC119" i="4"/>
  <c r="AE119" i="4" s="1"/>
  <c r="E122" i="15" s="1"/>
  <c r="AC93" i="4"/>
  <c r="AE93" i="4" s="1"/>
  <c r="E96" i="15" s="1"/>
  <c r="AC10" i="4"/>
  <c r="AE10" i="4" s="1"/>
  <c r="E13" i="15" s="1"/>
  <c r="AC17" i="4"/>
  <c r="AE17" i="4" s="1"/>
  <c r="E20" i="15" s="1"/>
  <c r="AC77" i="4"/>
  <c r="AE77" i="4" s="1"/>
  <c r="E80" i="15" s="1"/>
  <c r="AC134" i="4"/>
  <c r="AE134" i="4" s="1"/>
  <c r="E137" i="15" s="1"/>
  <c r="AC28" i="4"/>
  <c r="AE28" i="4" s="1"/>
  <c r="E31" i="15" s="1"/>
  <c r="AC156" i="4"/>
  <c r="AE156" i="4" s="1"/>
  <c r="E159" i="15" s="1"/>
  <c r="AC27" i="4"/>
  <c r="AE27" i="4" s="1"/>
  <c r="E30" i="15" s="1"/>
  <c r="AC125" i="4"/>
  <c r="AE125" i="4" s="1"/>
  <c r="E128" i="15" s="1"/>
  <c r="AC104" i="4"/>
  <c r="AE104" i="4" s="1"/>
  <c r="E107" i="15" s="1"/>
  <c r="AC112" i="4"/>
  <c r="AE112" i="4" s="1"/>
  <c r="E115" i="15" s="1"/>
  <c r="AC52" i="4"/>
  <c r="AE52" i="4" s="1"/>
  <c r="E55" i="15" s="1"/>
  <c r="AC75" i="4"/>
  <c r="AE75" i="4" s="1"/>
  <c r="E78" i="15" s="1"/>
  <c r="AC145" i="4"/>
  <c r="AE145" i="4" s="1"/>
  <c r="E148" i="15" s="1"/>
  <c r="AC143" i="4"/>
  <c r="AE143" i="4" s="1"/>
  <c r="E146" i="15" s="1"/>
  <c r="AC102" i="4"/>
  <c r="AE102" i="4" s="1"/>
  <c r="E105" i="15" s="1"/>
  <c r="AC123" i="4"/>
  <c r="AE123" i="4" s="1"/>
  <c r="E126" i="15" s="1"/>
  <c r="AC107" i="4"/>
  <c r="AE107" i="4" s="1"/>
  <c r="E110" i="15" s="1"/>
  <c r="AC24" i="4"/>
  <c r="AE24" i="4" s="1"/>
  <c r="E27" i="15" s="1"/>
  <c r="AC34" i="4"/>
  <c r="AE34" i="4" s="1"/>
  <c r="E37" i="15" s="1"/>
  <c r="AC13" i="4"/>
  <c r="AE13" i="4" s="1"/>
  <c r="E16" i="15" s="1"/>
  <c r="AC144" i="4"/>
  <c r="AE144" i="4" s="1"/>
  <c r="E147" i="15" s="1"/>
  <c r="AC42" i="4"/>
  <c r="AE42" i="4" s="1"/>
  <c r="E45" i="15" s="1"/>
  <c r="AC63" i="4"/>
  <c r="AE63" i="4" s="1"/>
  <c r="E66" i="15" s="1"/>
  <c r="AC118" i="4"/>
  <c r="AE118" i="4" s="1"/>
  <c r="E121" i="15" s="1"/>
  <c r="AC97" i="4"/>
  <c r="AE97" i="4" s="1"/>
  <c r="E100" i="15" s="1"/>
  <c r="AC78" i="4"/>
  <c r="AE78" i="4" s="1"/>
  <c r="E81" i="15" s="1"/>
  <c r="AC20" i="4"/>
  <c r="AE20" i="4" s="1"/>
  <c r="E23" i="15" s="1"/>
  <c r="AC44" i="4"/>
  <c r="AE44" i="4" s="1"/>
  <c r="E47" i="15" s="1"/>
  <c r="AC140" i="4"/>
  <c r="AE140" i="4" s="1"/>
  <c r="E143" i="15" s="1"/>
  <c r="AC21" i="4"/>
  <c r="AE21" i="4" s="1"/>
  <c r="E24" i="15" s="1"/>
  <c r="AC121" i="4"/>
  <c r="AE121" i="4" s="1"/>
  <c r="E124" i="15" s="1"/>
  <c r="AC152" i="4"/>
  <c r="AE152" i="4" s="1"/>
  <c r="E155" i="15" s="1"/>
  <c r="AC32" i="4"/>
  <c r="AE32" i="4" s="1"/>
  <c r="E35" i="15" s="1"/>
  <c r="AC51" i="4"/>
  <c r="AE51" i="4" s="1"/>
  <c r="E54" i="15" s="1"/>
  <c r="AC87" i="4"/>
  <c r="AE87" i="4" s="1"/>
  <c r="E90" i="15" s="1"/>
  <c r="AC99" i="4"/>
  <c r="AE99" i="4" s="1"/>
  <c r="E102" i="15" s="1"/>
  <c r="AC116" i="4"/>
  <c r="AE116" i="4" s="1"/>
  <c r="E119" i="15" s="1"/>
  <c r="AC150" i="4"/>
  <c r="AE150" i="4" s="1"/>
  <c r="E153" i="15" s="1"/>
  <c r="AC96" i="4"/>
  <c r="AE96" i="4" s="1"/>
  <c r="E99" i="15" s="1"/>
  <c r="AC138" i="4"/>
  <c r="AE138" i="4" s="1"/>
  <c r="E141" i="15" s="1"/>
  <c r="AC88" i="4"/>
  <c r="AE88" i="4" s="1"/>
  <c r="E91" i="15" s="1"/>
  <c r="AC5" i="4"/>
  <c r="AE5" i="4" s="1"/>
  <c r="E8" i="15" s="1"/>
  <c r="AC31" i="4"/>
  <c r="AE31" i="4" s="1"/>
  <c r="E34" i="15" s="1"/>
  <c r="AC132" i="4"/>
  <c r="AE132" i="4" s="1"/>
  <c r="E135" i="15" s="1"/>
  <c r="AC62" i="4"/>
  <c r="AE62" i="4" s="1"/>
  <c r="E65" i="15" s="1"/>
  <c r="AC12" i="4"/>
  <c r="AE12" i="4" s="1"/>
  <c r="E15" i="15" s="1"/>
  <c r="AC72" i="4"/>
  <c r="AE72" i="4" s="1"/>
  <c r="E75" i="15" s="1"/>
  <c r="AC137" i="4"/>
  <c r="AE137" i="4" s="1"/>
  <c r="E140" i="15" s="1"/>
  <c r="AC38" i="4"/>
  <c r="AE38" i="4" s="1"/>
  <c r="E41" i="15" s="1"/>
  <c r="AC60" i="4"/>
  <c r="AE60" i="4" s="1"/>
  <c r="E63" i="15" s="1"/>
  <c r="AC120" i="4"/>
  <c r="AE120" i="4" s="1"/>
  <c r="E123" i="15" s="1"/>
  <c r="AC127" i="4"/>
  <c r="AE127" i="4" s="1"/>
  <c r="E130" i="15" s="1"/>
  <c r="AC8" i="4"/>
  <c r="AE8" i="4" s="1"/>
  <c r="E11" i="15" s="1"/>
  <c r="AC109" i="4"/>
  <c r="AE109" i="4" s="1"/>
  <c r="E112" i="15" s="1"/>
  <c r="AC50" i="4"/>
  <c r="AE50" i="4" s="1"/>
  <c r="E53" i="15" s="1"/>
  <c r="AC89" i="4"/>
  <c r="AE89" i="4" s="1"/>
  <c r="E92" i="15" s="1"/>
  <c r="AC71" i="4"/>
  <c r="AE71" i="4" s="1"/>
  <c r="E74" i="15" s="1"/>
  <c r="AC81" i="4"/>
  <c r="AE81" i="4" s="1"/>
  <c r="E84" i="15" s="1"/>
  <c r="AC61" i="4"/>
  <c r="AE61" i="4" s="1"/>
  <c r="E64" i="15" s="1"/>
  <c r="E29" i="15" l="1"/>
  <c r="E7" i="15"/>
  <c r="E117" i="15"/>
  <c r="E73" i="15"/>
  <c r="E51" i="15"/>
  <c r="E139" i="15"/>
  <c r="E95" i="15"/>
  <c r="AE160" i="4"/>
  <c r="E152" i="15"/>
  <c r="E151" i="15" s="1"/>
  <c r="E163" i="15" l="1"/>
</calcChain>
</file>

<file path=xl/sharedStrings.xml><?xml version="1.0" encoding="utf-8"?>
<sst xmlns="http://schemas.openxmlformats.org/spreadsheetml/2006/main" count="1362" uniqueCount="433">
  <si>
    <t>ARTICOLAZIONE TARIFFARIA</t>
  </si>
  <si>
    <t>PARMA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</si>
  <si>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</si>
  <si>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</si>
  <si>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</si>
  <si>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</si>
  <si>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</si>
  <si>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</si>
  <si>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</si>
  <si>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</si>
  <si>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</si>
  <si>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</si>
  <si>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</si>
  <si>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</si>
  <si>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</si>
  <si>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</si>
  <si>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</si>
  <si>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</si>
  <si>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</si>
  <si>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</si>
  <si>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</si>
  <si>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</si>
  <si>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</si>
  <si>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</si>
  <si>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</si>
  <si>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</si>
  <si>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</si>
  <si>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</si>
  <si>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</si>
  <si>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</si>
  <si>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</si>
  <si>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</si>
  <si>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</si>
  <si>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</si>
  <si>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</si>
  <si>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</si>
  <si>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</si>
  <si>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</si>
  <si>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</si>
  <si>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</si>
  <si>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</si>
  <si>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</si>
  <si>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</si>
  <si>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</si>
  <si>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</si>
  <si>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</si>
  <si>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</si>
  <si>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</si>
  <si>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</si>
  <si>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</si>
  <si>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</si>
  <si>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</si>
  <si>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</si>
  <si>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</si>
  <si>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</si>
  <si>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</si>
  <si>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</si>
  <si>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</si>
  <si>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</si>
  <si>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</si>
  <si>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</si>
  <si>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</si>
  <si>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</si>
  <si>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</si>
  <si>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</si>
  <si>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</si>
  <si>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</si>
  <si>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</si>
  <si>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</si>
  <si>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</si>
  <si>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</si>
  <si>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</si>
  <si>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</si>
  <si>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</si>
  <si>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</si>
  <si>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</si>
  <si>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</si>
  <si>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</si>
  <si>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</si>
  <si>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</si>
  <si>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</si>
  <si>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</si>
  <si>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</si>
  <si>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</si>
  <si>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</si>
  <si>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</si>
  <si>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</si>
  <si>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</si>
  <si>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</si>
  <si>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</si>
  <si>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</si>
  <si>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REGGIO EMILIA</t>
  </si>
  <si>
    <t>PIACENZA</t>
  </si>
  <si>
    <t>GENOVA</t>
  </si>
  <si>
    <t>LA SPEZIA</t>
  </si>
  <si>
    <t>SAVONA</t>
  </si>
  <si>
    <t>IMPERIA</t>
  </si>
  <si>
    <t>ASTI</t>
  </si>
  <si>
    <t>€ / mc</t>
  </si>
  <si>
    <t>Bacino B1</t>
  </si>
  <si>
    <t>Tariffa 3 eccedenza - pro capite</t>
  </si>
  <si>
    <t>Fascia D</t>
  </si>
  <si>
    <t>Tariffa 3 eccedenza</t>
  </si>
  <si>
    <t>fino a 150 mc/anno</t>
  </si>
  <si>
    <t>Solo acquedotto</t>
  </si>
  <si>
    <t>Per non domestici fascia bassi consumi storici</t>
  </si>
  <si>
    <t xml:space="preserve">Per non residenti considerata Zona 1 </t>
  </si>
  <si>
    <t>Per f/d considerata tariffa residenti</t>
  </si>
  <si>
    <t>Bolletta 1</t>
  </si>
  <si>
    <t>Bolletta 2</t>
  </si>
  <si>
    <t>Bolletta 3</t>
  </si>
  <si>
    <t>PROVINCIA</t>
  </si>
  <si>
    <t>COMUNE</t>
  </si>
  <si>
    <t>BACINO TARIFFARIO</t>
  </si>
  <si>
    <t>PR1</t>
  </si>
  <si>
    <t>Calestano</t>
  </si>
  <si>
    <t>Collecchio</t>
  </si>
  <si>
    <t>Corniglio</t>
  </si>
  <si>
    <t>Felino</t>
  </si>
  <si>
    <t>Fontevivo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</si>
  <si>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</si>
  <si>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</si>
  <si>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</si>
  <si>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</si>
  <si>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</si>
  <si>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</si>
  <si>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</si>
  <si>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</si>
  <si>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</si>
  <si>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Sala Baganza</t>
  </si>
  <si>
    <t>Tizzano Val Parma</t>
  </si>
  <si>
    <t>Traversetolo</t>
  </si>
  <si>
    <t>Sorbolo Mezzani</t>
  </si>
  <si>
    <t>PR2</t>
  </si>
  <si>
    <t>Comune</t>
  </si>
  <si>
    <t>Bacino tariffario</t>
  </si>
  <si>
    <t>Bacino B2</t>
  </si>
  <si>
    <t>RE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</si>
  <si>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</si>
  <si>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</si>
  <si>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</si>
  <si>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</si>
  <si>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</si>
  <si>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</si>
  <si>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</si>
  <si>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</si>
  <si>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</si>
  <si>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</si>
  <si>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</si>
  <si>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</si>
  <si>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</si>
  <si>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</si>
  <si>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</si>
  <si>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</si>
  <si>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</si>
  <si>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</si>
  <si>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</si>
  <si>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</si>
  <si>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</si>
  <si>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</si>
  <si>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</si>
  <si>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</si>
  <si>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</si>
  <si>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</si>
  <si>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</si>
  <si>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</si>
  <si>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</si>
  <si>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</si>
  <si>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</si>
  <si>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</si>
  <si>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</si>
  <si>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</si>
  <si>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</si>
  <si>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</si>
  <si>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Vetto</t>
  </si>
  <si>
    <t>Vezzano sul Crostolo</t>
  </si>
  <si>
    <t>Viano</t>
  </si>
  <si>
    <t>Villa Minozzo</t>
  </si>
  <si>
    <t>Ventasso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</si>
  <si>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</si>
  <si>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</si>
  <si>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</si>
  <si>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</si>
  <si>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</si>
  <si>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</si>
  <si>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</si>
  <si>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</si>
  <si>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</si>
  <si>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</si>
  <si>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</si>
  <si>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</si>
  <si>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</si>
  <si>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</si>
  <si>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</si>
  <si>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</si>
  <si>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</si>
  <si>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</si>
  <si>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</si>
  <si>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</si>
  <si>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</si>
  <si>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</si>
  <si>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</si>
  <si>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</si>
  <si>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</si>
  <si>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</si>
  <si>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</si>
  <si>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</si>
  <si>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</si>
  <si>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</si>
  <si>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</si>
  <si>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</si>
  <si>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</si>
  <si>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</si>
  <si>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</si>
  <si>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</si>
  <si>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</si>
  <si>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</si>
  <si>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</si>
  <si>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</si>
  <si>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</si>
  <si>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</si>
  <si>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</si>
  <si>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</si>
  <si>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</si>
  <si>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</si>
  <si>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PC1</t>
  </si>
  <si>
    <t>PC2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</si>
  <si>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</si>
  <si>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</si>
  <si>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</si>
  <si>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</si>
  <si>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</si>
  <si>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</si>
  <si>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</si>
  <si>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</si>
  <si>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</si>
  <si>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</si>
  <si>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</si>
  <si>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</si>
  <si>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</si>
  <si>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</si>
  <si>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</si>
  <si>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</si>
  <si>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</si>
  <si>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</si>
  <si>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</si>
  <si>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</si>
  <si>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</si>
  <si>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</si>
  <si>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</si>
  <si>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</si>
  <si>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</si>
  <si>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</si>
  <si>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</si>
  <si>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</si>
  <si>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</si>
  <si>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</si>
  <si>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</si>
  <si>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</si>
  <si>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</si>
  <si>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</si>
  <si>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</si>
  <si>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</si>
  <si>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</si>
  <si>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</si>
  <si>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</si>
  <si>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</si>
  <si>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</si>
  <si>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</si>
  <si>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</si>
  <si>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</si>
  <si>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</si>
  <si>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</si>
  <si>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</si>
  <si>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</si>
  <si>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</si>
  <si>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</si>
  <si>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</si>
  <si>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</si>
  <si>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</si>
  <si>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</si>
  <si>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</si>
  <si>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</si>
  <si>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</si>
  <si>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</si>
  <si>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</si>
  <si>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</si>
  <si>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</si>
  <si>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</si>
  <si>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</si>
  <si>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</si>
  <si>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</si>
  <si>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</si>
  <si>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</si>
  <si>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GE1</t>
  </si>
  <si>
    <t>GE2</t>
  </si>
  <si>
    <t>GE3</t>
  </si>
  <si>
    <t>GE4</t>
  </si>
  <si>
    <t>GE5</t>
  </si>
  <si>
    <t>FASCIA A</t>
  </si>
  <si>
    <t>FASCIA FA-A</t>
  </si>
  <si>
    <t>FASCIA B-C</t>
  </si>
  <si>
    <t>Fascia FA-BC</t>
  </si>
  <si>
    <t>N.B. possibile applicazione di altra fascia tariffaria per quegli utenti che risiedono in località con altitudine &gt;=700 m.s.l.m.</t>
  </si>
  <si>
    <t xml:space="preserve">NOTE BACINO TARIFFARIO </t>
  </si>
  <si>
    <t>SP1</t>
  </si>
  <si>
    <t>SP2</t>
  </si>
  <si>
    <t>Deiva Marina</t>
  </si>
  <si>
    <t>Varese Ligure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</si>
  <si>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</si>
  <si>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</si>
  <si>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</si>
  <si>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</si>
  <si>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</si>
  <si>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</si>
  <si>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</si>
  <si>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</si>
  <si>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</si>
  <si>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</si>
  <si>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</si>
  <si>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Follo</t>
  </si>
  <si>
    <t>Framura</t>
  </si>
  <si>
    <t>La Spezia</t>
  </si>
  <si>
    <t>Lerici</t>
  </si>
  <si>
    <t>Levanto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</si>
  <si>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</si>
  <si>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</si>
  <si>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</si>
  <si>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</si>
  <si>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</si>
  <si>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</si>
  <si>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</si>
  <si>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</si>
  <si>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</si>
  <si>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</si>
  <si>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Vernazza</t>
  </si>
  <si>
    <t>Vezzano Ligure</t>
  </si>
  <si>
    <t>Zignago</t>
  </si>
  <si>
    <t>SP3</t>
  </si>
  <si>
    <t>IM</t>
  </si>
  <si>
    <t>Bordighera</t>
  </si>
  <si>
    <t>Camporosso</t>
  </si>
  <si>
    <t>Dolceacqua</t>
  </si>
  <si>
    <t>Isolabona</t>
  </si>
  <si>
    <t>Perinaldo</t>
  </si>
  <si>
    <t>San Biagio della Cima</t>
  </si>
  <si>
    <t>Seborga</t>
  </si>
  <si>
    <t>Soldano</t>
  </si>
  <si>
    <t>Vallebona</t>
  </si>
  <si>
    <t>Vallecrosia</t>
  </si>
  <si>
    <t>Ventimiglia</t>
  </si>
  <si>
    <t>Albissola Marina</t>
  </si>
  <si>
    <t>Albisola Superiore</t>
  </si>
  <si>
    <t>Altare</t>
  </si>
  <si>
    <t>Bergeggi</t>
  </si>
  <si>
    <t>Cairo Montenotte</t>
  </si>
  <si>
    <t>Celle Ligure</t>
  </si>
  <si>
    <t>Cengio</t>
  </si>
  <si>
    <t>Noli</t>
  </si>
  <si>
    <t>Quiliano</t>
  </si>
  <si>
    <t>Savona</t>
  </si>
  <si>
    <t>Spotorno</t>
  </si>
  <si>
    <t>Stella</t>
  </si>
  <si>
    <t>Vado Ligure</t>
  </si>
  <si>
    <t>Varazze</t>
  </si>
  <si>
    <t>AT</t>
  </si>
  <si>
    <t>Canelli</t>
  </si>
  <si>
    <t>Nizza Monferrato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</si>
  <si>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</si>
  <si>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</si>
  <si>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</si>
  <si>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</si>
  <si>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</si>
  <si>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</si>
  <si>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</si>
  <si>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</si>
  <si>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</si>
  <si>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</si>
  <si>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</si>
  <si>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</si>
  <si>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</si>
  <si>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</si>
  <si>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</si>
  <si>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</si>
  <si>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</si>
  <si>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</si>
  <si>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</si>
  <si>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</si>
  <si>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</si>
  <si>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</si>
  <si>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</si>
  <si>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</si>
  <si>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</si>
  <si>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</si>
  <si>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</si>
  <si>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</si>
  <si>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</si>
  <si>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</si>
  <si>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</si>
  <si>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</si>
  <si>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</si>
  <si>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</si>
  <si>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</si>
  <si>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2023 - € / mc</t>
  </si>
  <si>
    <t>VERCELLI</t>
  </si>
  <si>
    <t>Alice Castello</t>
  </si>
  <si>
    <t>VC2</t>
  </si>
  <si>
    <t>Bianzé</t>
  </si>
  <si>
    <t>Borgo Vercelli</t>
  </si>
  <si>
    <t>Casanova Elvo</t>
  </si>
  <si>
    <t>Cigliano</t>
  </si>
  <si>
    <t>Desana</t>
  </si>
  <si>
    <t>Lamporo</t>
  </si>
  <si>
    <t>Olcenengo</t>
  </si>
  <si>
    <t>Palazzolo Vercellese</t>
  </si>
  <si>
    <t>Prarolo</t>
  </si>
  <si>
    <t>Rive</t>
  </si>
  <si>
    <t>Saluggia</t>
  </si>
  <si>
    <t>Trino</t>
  </si>
  <si>
    <t>Tronzano Vercellese</t>
  </si>
  <si>
    <t>Vercelli</t>
  </si>
  <si>
    <t>VC1</t>
  </si>
  <si>
    <t>Villata</t>
  </si>
  <si>
    <t xml:space="preserve">ϑ </t>
  </si>
  <si>
    <t>PERIODO DI FATTURAZIONE</t>
  </si>
  <si>
    <t>2024 - € / mc</t>
  </si>
  <si>
    <t>Δϑ 2024-2023</t>
  </si>
  <si>
    <t>2025 - € / mc</t>
  </si>
  <si>
    <t>ϑ vs 2023</t>
  </si>
  <si>
    <t>SV2</t>
  </si>
  <si>
    <t>SV1</t>
  </si>
  <si>
    <t>ARTICOLAZIONE TARIFFARIA 2023-2024-2025</t>
  </si>
  <si>
    <t>Comuni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</si>
</sst>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</cellStyleXfs>
  <cellXfs count="18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3" borderId="10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166" fontId="0" fillId="3" borderId="14" xfId="1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14" fontId="0" fillId="3" borderId="14" xfId="0" applyNumberFormat="1" applyFill="1" applyBorder="1" applyProtection="1">
      <protection locked="0"/>
    </xf>
    <xf numFmtId="169" fontId="0" fillId="3" borderId="14" xfId="0" applyNumberFormat="1" applyFill="1" applyBorder="1" applyProtection="1">
      <protection locked="0"/>
    </xf>
    <xf numFmtId="0" fontId="0" fillId="0" borderId="12" xfId="0" applyBorder="1"/>
    <xf numFmtId="0" fontId="0" fillId="3" borderId="14" xfId="0" applyFill="1" applyBorder="1" applyAlignment="1" applyProtection="1">
      <alignment horizontal="center"/>
      <protection locked="0"/>
    </xf>
    <xf numFmtId="0" fontId="1" fillId="1" borderId="3" xfId="0" applyFont="1" applyFill="1" applyBorder="1"/>
    <xf numFmtId="0" fontId="5" fillId="6" borderId="0" xfId="0" applyFont="1" applyFill="1"/>
    <xf numFmtId="0" fontId="14" fillId="6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169" fontId="0" fillId="3" borderId="14" xfId="0" quotePrefix="1" applyNumberFormat="1" applyFill="1" applyBorder="1" applyProtection="1"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167" fontId="0" fillId="7" borderId="0" xfId="1" applyNumberFormat="1" applyFont="1" applyFill="1"/>
    <xf numFmtId="166" fontId="7" fillId="7" borderId="0" xfId="1" applyNumberFormat="1" applyFont="1" applyFill="1"/>
    <xf numFmtId="0" fontId="1" fillId="7" borderId="0" xfId="0" applyFont="1" applyFill="1" applyAlignment="1">
      <alignment horizontal="center" vertical="center"/>
    </xf>
    <xf numFmtId="167" fontId="0" fillId="7" borderId="0" xfId="1" applyNumberFormat="1" applyFont="1" applyFill="1" applyBorder="1"/>
    <xf numFmtId="166" fontId="7" fillId="7" borderId="0" xfId="1" applyNumberFormat="1" applyFont="1" applyFill="1" applyBorder="1"/>
    <xf numFmtId="44" fontId="1" fillId="8" borderId="0" xfId="1" applyNumberFormat="1" applyFont="1" applyFill="1" applyAlignment="1">
      <alignment horizontal="center" vertical="center"/>
    </xf>
    <xf numFmtId="44" fontId="0" fillId="7" borderId="0" xfId="0" applyNumberFormat="1" applyFill="1" applyAlignment="1">
      <alignment vertical="center"/>
    </xf>
    <xf numFmtId="44" fontId="1" fillId="8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7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7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7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7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7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7" borderId="20" xfId="0" applyFill="1" applyBorder="1"/>
    <xf numFmtId="43" fontId="0" fillId="7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5" borderId="0" xfId="1" applyNumberFormat="1" applyFont="1" applyFill="1"/>
    <xf numFmtId="44" fontId="7" fillId="5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0" fontId="2" fillId="5" borderId="2" xfId="0" applyFont="1" applyFill="1" applyBorder="1"/>
    <xf numFmtId="43" fontId="2" fillId="5" borderId="2" xfId="0" applyNumberFormat="1" applyFont="1" applyFill="1" applyBorder="1"/>
    <xf numFmtId="44" fontId="2" fillId="5" borderId="2" xfId="0" applyNumberFormat="1" applyFont="1" applyFill="1" applyBorder="1"/>
    <xf numFmtId="166" fontId="7" fillId="5" borderId="0" xfId="1" applyNumberFormat="1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8" fontId="1" fillId="6" borderId="0" xfId="1" applyNumberFormat="1" applyFont="1" applyFill="1" applyAlignment="1" applyProtection="1">
      <alignment horizontal="center"/>
    </xf>
    <xf numFmtId="0" fontId="1" fillId="6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4" fillId="5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5" borderId="0" xfId="0" applyFill="1"/>
    <xf numFmtId="168" fontId="0" fillId="0" borderId="1" xfId="1" applyNumberFormat="1" applyFont="1" applyBorder="1" applyProtection="1"/>
    <xf numFmtId="1" fontId="0" fillId="3" borderId="16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23" fillId="0" borderId="4" xfId="0" applyFont="1" applyBorder="1" applyAlignment="1">
      <alignment horizontal="left" vertical="center"/>
    </xf>
    <xf numFmtId="0" fontId="0" fillId="9" borderId="0" xfId="0" applyFill="1"/>
    <xf numFmtId="164" fontId="0" fillId="5" borderId="0" xfId="0" applyNumberFormat="1" applyFill="1"/>
    <xf numFmtId="0" fontId="0" fillId="10" borderId="0" xfId="0" applyFill="1"/>
    <xf numFmtId="164" fontId="0" fillId="11" borderId="0" xfId="0" applyNumberFormat="1" applyFill="1"/>
    <xf numFmtId="0" fontId="1" fillId="0" borderId="0" xfId="0" applyFont="1" applyAlignment="1">
      <alignment horizontal="center"/>
    </xf>
    <xf numFmtId="166" fontId="0" fillId="4" borderId="0" xfId="1" applyNumberFormat="1" applyFont="1" applyFill="1" applyAlignment="1">
      <alignment horizontal="right"/>
    </xf>
    <xf numFmtId="166" fontId="0" fillId="4" borderId="0" xfId="1" applyNumberFormat="1" applyFont="1" applyFill="1"/>
    <xf numFmtId="164" fontId="1" fillId="11" borderId="0" xfId="0" applyNumberFormat="1" applyFont="1" applyFill="1"/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6" borderId="0" xfId="0" applyFill="1" applyAlignment="1">
      <alignment horizontal="left"/>
    </xf>
  </cellXfs>
  <cellStyles count="9">
    <cellStyle name="Migliaia" xfId="1" builtinId="3"/>
    <cellStyle name="Migliaia 2" xfId="7" xr:uid="{8EEB8454-2278-4258-A2DB-BB133C2554C9}"/>
    <cellStyle name="Migliaia 4" xfId="5" xr:uid="{97D27994-37B0-4BE5-8FAE-BC8E167EA6C8}"/>
    <cellStyle name="Normale" xfId="0" builtinId="0"/>
    <cellStyle name="Normale 10" xfId="3" xr:uid="{1495F48A-B681-42B7-BFBC-A5BAA256B0B7}"/>
    <cellStyle name="Normale 2_SII_ENIA_TARIFFE-2010_prospetto finale_assemblea 23-11-09" xfId="8" xr:uid="{27BCE489-5CE8-47CB-8B62-9D022C2D3D27}"/>
    <cellStyle name="Normale 54 2" xfId="4" xr:uid="{D2EA9050-A5B4-4207-8738-BB4D8A5E860B}"/>
    <cellStyle name="Percentuale" xfId="2" builtinId="5"/>
    <cellStyle name="Percentuale 2 2" xfId="6" xr:uid="{AFBF6300-3AAD-4113-B63C-272079069CE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>
    <tabColor theme="4" tint="0.59999389629810485"/>
  </sheetPr>
  <dimension ref="A1:T49"/>
  <sheetViews>
    <sheetView showGridLine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53.28515625" customWidth="1"/>
    <col min="3" max="3" width="12.42578125" customWidth="1"/>
    <col min="4" max="4" width="10.7109375" hidden="1" customWidth="1"/>
    <col min="5" max="7" width="9.140625" customWidth="1"/>
    <col min="8" max="8" width="16.140625" customWidth="1"/>
    <col min="9" max="9" width="9.140625" customWidth="1"/>
    <col min="10" max="10" width="18.42578125" customWidth="1"/>
    <col min="11" max="20" width="0" hidden="1" customWidth="1"/>
    <col min="21" max="16384" width="9.140625" hidden="1"/>
  </cols>
  <sheetData>
    <row r="1" spans="2:20" x14ac:dyDescent="0.25"/>
    <row r="2" spans="2:20" ht="18.75" x14ac:dyDescent="0.3">
      <c r="B2" s="8" t="s">
        <v>394</v>
      </c>
    </row>
    <row r="3" spans="2:20" x14ac:dyDescent="0.25"/>
    <row r="4" spans="2:20" x14ac:dyDescent="0.25">
      <c r="B4" s="12" t="s">
        <v>112</v>
      </c>
      <c r="C4" s="169"/>
      <c r="D4" s="170"/>
      <c r="E4" s="170"/>
      <c r="F4" s="171"/>
      <c r="H4" s="25" t="s">
        <v>113</v>
      </c>
      <c r="I4" s="121" t="str">
        <f>IFERROR(VLOOKUP(C4,TAB!$C:$E,2,FALSE),"")</f>
        <v/>
      </c>
    </row>
    <row r="5" spans="2:20" x14ac:dyDescent="0.25"/>
    <row r="6" spans="2:20" x14ac:dyDescent="0.25">
      <c r="B6" s="12" t="s">
        <v>57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25">
      <c r="B7" s="1" t="s">
        <v>108</v>
      </c>
      <c r="C7" s="52"/>
      <c r="E7" t="s">
        <v>375</v>
      </c>
    </row>
    <row r="8" spans="2:20" x14ac:dyDescent="0.25">
      <c r="B8" s="1" t="s">
        <v>109</v>
      </c>
      <c r="C8" s="52"/>
      <c r="E8" t="s">
        <v>375</v>
      </c>
    </row>
    <row r="9" spans="2:20" x14ac:dyDescent="0.25">
      <c r="B9" s="1" t="s">
        <v>110</v>
      </c>
      <c r="C9" s="52"/>
      <c r="E9" t="s">
        <v>375</v>
      </c>
    </row>
    <row r="10" spans="2:20" x14ac:dyDescent="0.25">
      <c r="B10" s="2" t="s">
        <v>391</v>
      </c>
      <c r="C10" s="62">
        <f>+C7+C8+C9</f>
        <v>0</v>
      </c>
      <c r="D10" s="2"/>
      <c r="E10" s="2" t="s">
        <v>375</v>
      </c>
    </row>
    <row r="11" spans="2:20" x14ac:dyDescent="0.25"/>
    <row r="12" spans="2:20" x14ac:dyDescent="0.25">
      <c r="B12" s="12" t="s">
        <v>58</v>
      </c>
    </row>
    <row r="13" spans="2:20" x14ac:dyDescent="0.25">
      <c r="B13" t="s">
        <v>54</v>
      </c>
      <c r="C13" s="53">
        <v>1</v>
      </c>
      <c r="E13" t="s">
        <v>392</v>
      </c>
    </row>
    <row r="14" spans="2:20" x14ac:dyDescent="0.25">
      <c r="B14" t="s">
        <v>55</v>
      </c>
      <c r="C14" s="53"/>
      <c r="E14" t="s">
        <v>392</v>
      </c>
    </row>
    <row r="15" spans="2:20" x14ac:dyDescent="0.25">
      <c r="B15" t="s">
        <v>56</v>
      </c>
      <c r="C15" s="53"/>
      <c r="E15" t="s">
        <v>392</v>
      </c>
    </row>
    <row r="16" spans="2:20" x14ac:dyDescent="0.25"/>
    <row r="17" spans="2:5" x14ac:dyDescent="0.25">
      <c r="B17" s="12" t="s">
        <v>424</v>
      </c>
    </row>
    <row r="18" spans="2:5" x14ac:dyDescent="0.25">
      <c r="B18" t="s">
        <v>63</v>
      </c>
      <c r="C18" s="54"/>
      <c r="D18" s="15"/>
      <c r="E18" t="s">
        <v>393</v>
      </c>
    </row>
    <row r="19" spans="2:5" x14ac:dyDescent="0.25">
      <c r="B19" t="s">
        <v>64</v>
      </c>
      <c r="C19" s="54"/>
      <c r="D19" s="15"/>
      <c r="E19" t="s">
        <v>393</v>
      </c>
    </row>
    <row r="20" spans="2:5" x14ac:dyDescent="0.25">
      <c r="B20" t="s">
        <v>71</v>
      </c>
      <c r="C20" s="13">
        <f>+(C19-C18)/365</f>
        <v>0</v>
      </c>
      <c r="D20" s="16"/>
    </row>
    <row r="21" spans="2:5" x14ac:dyDescent="0.25">
      <c r="B21" t="s">
        <v>401</v>
      </c>
      <c r="C21" s="148">
        <f>YEAR(C18)</f>
        <v>1900</v>
      </c>
    </row>
    <row r="22" spans="2:5" x14ac:dyDescent="0.25"/>
    <row r="23" spans="2:5" x14ac:dyDescent="0.25">
      <c r="B23" s="12" t="s">
        <v>73</v>
      </c>
    </row>
    <row r="24" spans="2:5" x14ac:dyDescent="0.25">
      <c r="B24" s="1" t="s">
        <v>108</v>
      </c>
      <c r="C24" s="55"/>
    </row>
    <row r="25" spans="2:5" x14ac:dyDescent="0.25">
      <c r="B25" s="1" t="s">
        <v>109</v>
      </c>
      <c r="C25" s="64"/>
    </row>
    <row r="26" spans="2:5" x14ac:dyDescent="0.25">
      <c r="B26" s="1" t="s">
        <v>110</v>
      </c>
      <c r="C26" s="55"/>
    </row>
    <row r="27" spans="2:5" x14ac:dyDescent="0.25">
      <c r="B27" s="2" t="s">
        <v>72</v>
      </c>
      <c r="C27" s="63">
        <f>+C24+C25+C26</f>
        <v>0</v>
      </c>
      <c r="E27" s="11"/>
    </row>
    <row r="28" spans="2:5" x14ac:dyDescent="0.25"/>
    <row r="29" spans="2:5" x14ac:dyDescent="0.25">
      <c r="B29" s="12" t="s">
        <v>74</v>
      </c>
    </row>
    <row r="30" spans="2:5" x14ac:dyDescent="0.25">
      <c r="B30" t="s">
        <v>75</v>
      </c>
      <c r="C30" s="57" t="s">
        <v>30</v>
      </c>
      <c r="D30" s="56">
        <f>+IF(C30="SI",1,0)</f>
        <v>1</v>
      </c>
    </row>
    <row r="31" spans="2:5" x14ac:dyDescent="0.25">
      <c r="B31" t="s">
        <v>76</v>
      </c>
      <c r="C31" s="57" t="s">
        <v>30</v>
      </c>
      <c r="D31" s="56">
        <f>+IF(C31="SI",1,0)</f>
        <v>1</v>
      </c>
    </row>
    <row r="32" spans="2:5" x14ac:dyDescent="0.25">
      <c r="B32" t="s">
        <v>77</v>
      </c>
      <c r="C32" s="57" t="s">
        <v>30</v>
      </c>
      <c r="D32" s="56">
        <f>+IF(C32="SI",1,0)</f>
        <v>1</v>
      </c>
    </row>
    <row r="33" spans="2:8" x14ac:dyDescent="0.25"/>
    <row r="34" spans="2:8" x14ac:dyDescent="0.25">
      <c r="B34" s="172" t="s">
        <v>304</v>
      </c>
      <c r="C34" s="172"/>
    </row>
    <row r="35" spans="2:8" x14ac:dyDescent="0.25">
      <c r="B35" s="173" t="str">
        <f>IFERROR(VLOOKUP(C4,TAB!$C:$E,3,FALSE),"")</f>
        <v/>
      </c>
      <c r="C35" s="173"/>
      <c r="D35" s="173"/>
      <c r="E35" s="173"/>
      <c r="F35" s="173"/>
      <c r="G35" s="173"/>
      <c r="H35" s="173"/>
    </row>
    <row r="36" spans="2:8" x14ac:dyDescent="0.25"/>
    <row r="37" spans="2:8" x14ac:dyDescent="0.25"/>
    <row r="38" spans="2:8" x14ac:dyDescent="0.25"/>
    <row r="49" x14ac:dyDescent="0.25"/>
  </sheetData>
  <sheetProtection sheet="1" objects="1" scenarios="1"/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TAB!$C$4:$C$260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>
    <tabColor theme="4" tint="0.59999389629810485"/>
  </sheetPr>
  <dimension ref="A1:G191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75.7109375" customWidth="1"/>
    <col min="3" max="3" width="14.28515625" customWidth="1"/>
    <col min="4" max="4" width="26.7109375" customWidth="1"/>
    <col min="5" max="5" width="11.140625" style="41" customWidth="1"/>
    <col min="6" max="7" width="9.140625" customWidth="1"/>
    <col min="8" max="16384" width="9.140625" hidden="1"/>
  </cols>
  <sheetData>
    <row r="1" spans="1:7" x14ac:dyDescent="0.25"/>
    <row r="2" spans="1:7" ht="18.75" x14ac:dyDescent="0.3">
      <c r="B2" s="8" t="s">
        <v>26</v>
      </c>
    </row>
    <row r="3" spans="1:7" x14ac:dyDescent="0.25"/>
    <row r="4" spans="1:7" x14ac:dyDescent="0.25">
      <c r="B4" s="42" t="s">
        <v>27</v>
      </c>
      <c r="C4" s="58"/>
    </row>
    <row r="5" spans="1:7" x14ac:dyDescent="0.25">
      <c r="B5" s="24" t="s">
        <v>31</v>
      </c>
      <c r="C5" s="154"/>
      <c r="D5" t="s">
        <v>50</v>
      </c>
      <c r="E5" s="142">
        <v>1</v>
      </c>
      <c r="F5" s="175">
        <f>+SUMPRODUCT(C5:C12,E5:E12)</f>
        <v>0</v>
      </c>
    </row>
    <row r="6" spans="1:7" x14ac:dyDescent="0.25">
      <c r="B6" t="s">
        <v>39</v>
      </c>
      <c r="C6" s="155"/>
      <c r="D6" t="s">
        <v>50</v>
      </c>
      <c r="E6" s="143">
        <v>2</v>
      </c>
      <c r="F6" s="176"/>
    </row>
    <row r="7" spans="1:7" x14ac:dyDescent="0.25">
      <c r="B7" t="s">
        <v>40</v>
      </c>
      <c r="C7" s="155"/>
      <c r="D7" t="s">
        <v>50</v>
      </c>
      <c r="E7" s="143">
        <v>3</v>
      </c>
      <c r="F7" s="176"/>
    </row>
    <row r="8" spans="1:7" x14ac:dyDescent="0.25">
      <c r="B8" t="s">
        <v>41</v>
      </c>
      <c r="C8" s="155"/>
      <c r="D8" t="s">
        <v>50</v>
      </c>
      <c r="E8" s="143">
        <v>4</v>
      </c>
      <c r="F8" s="176"/>
    </row>
    <row r="9" spans="1:7" x14ac:dyDescent="0.25">
      <c r="B9" t="s">
        <v>42</v>
      </c>
      <c r="C9" s="155"/>
      <c r="D9" t="s">
        <v>50</v>
      </c>
      <c r="E9" s="143">
        <v>5</v>
      </c>
      <c r="F9" s="176"/>
    </row>
    <row r="10" spans="1:7" x14ac:dyDescent="0.25">
      <c r="B10" t="s">
        <v>43</v>
      </c>
      <c r="C10" s="156"/>
      <c r="D10" t="s">
        <v>50</v>
      </c>
      <c r="E10" s="143">
        <v>6</v>
      </c>
      <c r="F10" s="176"/>
    </row>
    <row r="11" spans="1:7" x14ac:dyDescent="0.25">
      <c r="B11" s="43" t="s">
        <v>28</v>
      </c>
      <c r="C11" s="115"/>
      <c r="D11" t="s">
        <v>50</v>
      </c>
      <c r="E11" s="157">
        <f>IFERROR(SUMPRODUCT(C5:C10,E5:E10)/SUM(C5:C10),1)</f>
        <v>1</v>
      </c>
      <c r="F11" s="176"/>
    </row>
    <row r="12" spans="1:7" x14ac:dyDescent="0.25">
      <c r="B12" s="43" t="s">
        <v>29</v>
      </c>
      <c r="C12" s="116"/>
      <c r="D12" t="s">
        <v>50</v>
      </c>
      <c r="E12" s="158">
        <f>IFERROR(SUMPRODUCT(C5:C11,E5:E11)/SUM(C5:C11)*C24,1)</f>
        <v>1</v>
      </c>
      <c r="F12" s="177"/>
    </row>
    <row r="13" spans="1:7" x14ac:dyDescent="0.25">
      <c r="C13" s="24"/>
    </row>
    <row r="14" spans="1:7" x14ac:dyDescent="0.25">
      <c r="G14" s="137"/>
    </row>
    <row r="15" spans="1:7" s="11" customFormat="1" x14ac:dyDescent="0.25">
      <c r="A15" s="174" t="s">
        <v>390</v>
      </c>
      <c r="B15" s="44" t="s">
        <v>371</v>
      </c>
      <c r="C15" s="44">
        <f>+IF(SUM(C5:C10)='Dati bolletta'!C13,0,1)</f>
        <v>1</v>
      </c>
      <c r="E15" s="45"/>
      <c r="G15" s="138"/>
    </row>
    <row r="16" spans="1:7" s="11" customFormat="1" x14ac:dyDescent="0.25">
      <c r="A16" s="174"/>
      <c r="B16" s="44" t="s">
        <v>370</v>
      </c>
      <c r="C16" s="44">
        <f>+IF(C49+C71+C93+C115+C137+C159=0,0,1)</f>
        <v>0</v>
      </c>
      <c r="E16" s="45"/>
      <c r="G16" s="138"/>
    </row>
    <row r="17" spans="1:7" s="11" customFormat="1" x14ac:dyDescent="0.25">
      <c r="A17" s="174"/>
      <c r="B17" s="44" t="s">
        <v>372</v>
      </c>
      <c r="C17" s="44">
        <f>IF(+C11='Dati bolletta'!C14,0,1)</f>
        <v>0</v>
      </c>
      <c r="E17" s="45"/>
      <c r="G17" s="138"/>
    </row>
    <row r="18" spans="1:7" s="11" customFormat="1" x14ac:dyDescent="0.25">
      <c r="A18" s="174"/>
      <c r="B18" s="44" t="s">
        <v>370</v>
      </c>
      <c r="C18" s="44">
        <f>ABS(+C172)</f>
        <v>0</v>
      </c>
      <c r="E18" s="45"/>
    </row>
    <row r="19" spans="1:7" s="11" customFormat="1" x14ac:dyDescent="0.25">
      <c r="A19" s="174"/>
      <c r="B19" s="44" t="s">
        <v>373</v>
      </c>
      <c r="C19" s="44">
        <f>IF(+C12='Dati bolletta'!C15,0,1)</f>
        <v>0</v>
      </c>
      <c r="E19" s="45"/>
    </row>
    <row r="20" spans="1:7" x14ac:dyDescent="0.25">
      <c r="A20" s="174"/>
      <c r="B20" s="44" t="s">
        <v>374</v>
      </c>
      <c r="C20" s="44">
        <f>+ABS(C185)</f>
        <v>0</v>
      </c>
    </row>
    <row r="21" spans="1:7" x14ac:dyDescent="0.25">
      <c r="E21" s="46"/>
    </row>
    <row r="22" spans="1:7" x14ac:dyDescent="0.25">
      <c r="B22" s="11"/>
    </row>
    <row r="23" spans="1:7" ht="18.75" x14ac:dyDescent="0.3">
      <c r="B23" s="8" t="s">
        <v>400</v>
      </c>
      <c r="C23" s="57" t="s">
        <v>398</v>
      </c>
      <c r="E23" s="61"/>
    </row>
    <row r="24" spans="1:7" ht="32.25" customHeight="1" x14ac:dyDescent="0.25">
      <c r="B24" s="146" t="s">
        <v>399</v>
      </c>
      <c r="C24" s="147">
        <v>1</v>
      </c>
    </row>
    <row r="25" spans="1:7" x14ac:dyDescent="0.25"/>
    <row r="26" spans="1:7" ht="18.75" x14ac:dyDescent="0.3">
      <c r="B26" s="8" t="s">
        <v>396</v>
      </c>
    </row>
    <row r="27" spans="1:7" x14ac:dyDescent="0.25">
      <c r="B27" s="2" t="str">
        <f>+B4</f>
        <v>USO DOMESTICO RESIDENTE</v>
      </c>
    </row>
    <row r="28" spans="1:7" x14ac:dyDescent="0.25">
      <c r="B28" t="s">
        <v>32</v>
      </c>
      <c r="C28" s="122" t="s">
        <v>375</v>
      </c>
    </row>
    <row r="29" spans="1:7" x14ac:dyDescent="0.25">
      <c r="B29" s="50" t="s">
        <v>33</v>
      </c>
      <c r="C29" s="51"/>
      <c r="D29" s="11"/>
      <c r="E29" s="47">
        <f>+IF(C$23="SI",C29,IF(C$5&gt;0,'Dati bolletta'!C$10/F$5*E$5,0))</f>
        <v>0</v>
      </c>
      <c r="F29" s="139"/>
    </row>
    <row r="30" spans="1:7" x14ac:dyDescent="0.25">
      <c r="B30" s="50" t="s">
        <v>34</v>
      </c>
      <c r="C30" s="51"/>
      <c r="D30" s="11"/>
      <c r="E30" s="48">
        <f>+IF(C$23="SI",C30,IF(C$5&gt;1,'Dati bolletta'!C$10/F$5*E$5,0))</f>
        <v>0</v>
      </c>
      <c r="F30" s="139"/>
    </row>
    <row r="31" spans="1:7" x14ac:dyDescent="0.25">
      <c r="B31" s="50" t="s">
        <v>35</v>
      </c>
      <c r="C31" s="51"/>
      <c r="D31" s="11"/>
      <c r="E31" s="48">
        <f>+IF(C$23="SI",C31,IF(C$5&gt;2,'Dati bolletta'!C$10/F$5*E$5,0))</f>
        <v>0</v>
      </c>
    </row>
    <row r="32" spans="1:7" x14ac:dyDescent="0.25">
      <c r="B32" s="50" t="s">
        <v>36</v>
      </c>
      <c r="C32" s="51"/>
      <c r="D32" s="11"/>
      <c r="E32" s="48">
        <f>+IF(C$23="SI",C32,IF(C$5&gt;3,'Dati bolletta'!C$10/F$5*E$5,0))</f>
        <v>0</v>
      </c>
    </row>
    <row r="33" spans="2:5" x14ac:dyDescent="0.25">
      <c r="B33" s="50" t="s">
        <v>37</v>
      </c>
      <c r="C33" s="51"/>
      <c r="D33" s="11"/>
      <c r="E33" s="48">
        <f>+IF(C$23="SI",C33,IF(C$5&gt;4,'Dati bolletta'!C$10/F$5*E$5,0))</f>
        <v>0</v>
      </c>
    </row>
    <row r="34" spans="2:5" x14ac:dyDescent="0.25">
      <c r="B34" s="50" t="s">
        <v>51</v>
      </c>
      <c r="C34" s="51"/>
      <c r="D34" s="11"/>
      <c r="E34" s="48">
        <f>+IF(C$23="SI",C34,IF(C$5&gt;5,'Dati bolletta'!C$10/F$5*E$5,0))</f>
        <v>0</v>
      </c>
    </row>
    <row r="35" spans="2:5" x14ac:dyDescent="0.25">
      <c r="B35" s="50" t="s">
        <v>38</v>
      </c>
      <c r="C35" s="51"/>
      <c r="D35" s="11"/>
      <c r="E35" s="48">
        <f>+IF(C$23="SI",C35,IF(C$5&gt;6,'Dati bolletta'!C$10/F$5*E$5,0))</f>
        <v>0</v>
      </c>
    </row>
    <row r="36" spans="2:5" x14ac:dyDescent="0.25">
      <c r="B36" s="50" t="s">
        <v>52</v>
      </c>
      <c r="C36" s="51"/>
      <c r="D36" s="11"/>
      <c r="E36" s="48">
        <f>+IF(C$23="SI",C36,IF(C$5&gt;7,'Dati bolletta'!C$10/F$5*E$5,0))</f>
        <v>0</v>
      </c>
    </row>
    <row r="37" spans="2:5" x14ac:dyDescent="0.25">
      <c r="B37" s="50" t="s">
        <v>53</v>
      </c>
      <c r="C37" s="51"/>
      <c r="D37" s="11"/>
      <c r="E37" s="48">
        <f>+IF(C$23="SI",C37,IF(C$5&gt;8,'Dati bolletta'!C$10/F$5*E$5,0))</f>
        <v>0</v>
      </c>
    </row>
    <row r="38" spans="2:5" x14ac:dyDescent="0.25">
      <c r="B38" s="50" t="s">
        <v>377</v>
      </c>
      <c r="C38" s="51"/>
      <c r="D38" s="11"/>
      <c r="E38" s="48">
        <f>+IF(C$23="SI",C38,IF(C$5&gt;9,'Dati bolletta'!C$10/F$5*E$5,0))</f>
        <v>0</v>
      </c>
    </row>
    <row r="39" spans="2:5" x14ac:dyDescent="0.25">
      <c r="B39" s="50" t="s">
        <v>378</v>
      </c>
      <c r="C39" s="51"/>
      <c r="D39" s="11"/>
      <c r="E39" s="48">
        <f>+IF(C$23="SI",C39,IF(C$5&gt;10,'Dati bolletta'!C$10/F$5*E$5,0))</f>
        <v>0</v>
      </c>
    </row>
    <row r="40" spans="2:5" x14ac:dyDescent="0.25">
      <c r="B40" s="50" t="s">
        <v>379</v>
      </c>
      <c r="C40" s="51"/>
      <c r="D40" s="11"/>
      <c r="E40" s="48">
        <f>+IF(C$23="SI",C40,IF(C$5&gt;11,'Dati bolletta'!C$10/F$5*E$5,0))</f>
        <v>0</v>
      </c>
    </row>
    <row r="41" spans="2:5" x14ac:dyDescent="0.25">
      <c r="B41" s="50" t="s">
        <v>380</v>
      </c>
      <c r="C41" s="51"/>
      <c r="D41" s="11"/>
      <c r="E41" s="48">
        <f>+IF(C$23="SI",C41,IF(C$5&gt;12,'Dati bolletta'!C$10/F$5*E$5,0))</f>
        <v>0</v>
      </c>
    </row>
    <row r="42" spans="2:5" x14ac:dyDescent="0.25">
      <c r="B42" s="50" t="s">
        <v>381</v>
      </c>
      <c r="C42" s="51"/>
      <c r="D42" s="11"/>
      <c r="E42" s="48">
        <f>+IF(C$23="SI",C42,IF(C$5&gt;13,'Dati bolletta'!C$10/F$5*E$5,0))</f>
        <v>0</v>
      </c>
    </row>
    <row r="43" spans="2:5" x14ac:dyDescent="0.25">
      <c r="B43" s="50" t="s">
        <v>382</v>
      </c>
      <c r="C43" s="51"/>
      <c r="D43" s="11"/>
      <c r="E43" s="48">
        <f>+IF(C$23="SI",C43,IF(C$5&gt;14,'Dati bolletta'!C$10/F$5*E$5,0))</f>
        <v>0</v>
      </c>
    </row>
    <row r="44" spans="2:5" x14ac:dyDescent="0.25">
      <c r="B44" s="50" t="s">
        <v>383</v>
      </c>
      <c r="C44" s="51"/>
      <c r="D44" s="11"/>
      <c r="E44" s="48">
        <f>+IF(C$23="SI",C44,IF(C$5&gt;15,'Dati bolletta'!C$10/F$5*E$5,0))</f>
        <v>0</v>
      </c>
    </row>
    <row r="45" spans="2:5" x14ac:dyDescent="0.25">
      <c r="B45" s="50" t="s">
        <v>384</v>
      </c>
      <c r="C45" s="51"/>
      <c r="D45" s="11"/>
      <c r="E45" s="48">
        <f>+IF(C$23="SI",C45,IF(C$5&gt;16,'Dati bolletta'!C$10/F$5*E$5,0))</f>
        <v>0</v>
      </c>
    </row>
    <row r="46" spans="2:5" x14ac:dyDescent="0.25">
      <c r="B46" s="50" t="s">
        <v>385</v>
      </c>
      <c r="C46" s="51"/>
      <c r="D46" s="11"/>
      <c r="E46" s="48">
        <f>+IF(C$23="SI",C46,IF(C$5&gt;17,'Dati bolletta'!C$10/F$5*E$5,0))</f>
        <v>0</v>
      </c>
    </row>
    <row r="47" spans="2:5" x14ac:dyDescent="0.25">
      <c r="B47" s="50" t="s">
        <v>386</v>
      </c>
      <c r="C47" s="51"/>
      <c r="D47" s="11"/>
      <c r="E47" s="48">
        <f>+IF(C$23="SI",C47,IF(C$5&gt;18,'Dati bolletta'!C$10/F$5*E$5,0))</f>
        <v>0</v>
      </c>
    </row>
    <row r="48" spans="2:5" x14ac:dyDescent="0.25">
      <c r="B48" s="50" t="s">
        <v>387</v>
      </c>
      <c r="C48" s="51"/>
      <c r="D48" s="11"/>
      <c r="E48" s="49">
        <f>+IF(C$23="SI",C48,IF(C$5&gt;19,'Dati bolletta'!C$10/F$5*E$5,0))</f>
        <v>0</v>
      </c>
    </row>
    <row r="49" spans="2:5" x14ac:dyDescent="0.25">
      <c r="B49" s="9" t="s">
        <v>49</v>
      </c>
      <c r="C49" s="10">
        <f>+IF(C$23="SI",IF(COUNTA(C29:C48)-C$5=0,0,1),0)</f>
        <v>0</v>
      </c>
      <c r="D49" s="59" t="str">
        <f>+IF(C49=1,"ERRORE","")</f>
        <v/>
      </c>
    </row>
    <row r="50" spans="2:5" x14ac:dyDescent="0.25">
      <c r="B50" t="s">
        <v>44</v>
      </c>
      <c r="C50" s="122" t="s">
        <v>375</v>
      </c>
      <c r="D50" s="11"/>
    </row>
    <row r="51" spans="2:5" x14ac:dyDescent="0.25">
      <c r="B51" s="50" t="s">
        <v>33</v>
      </c>
      <c r="C51" s="51"/>
      <c r="D51" s="11"/>
      <c r="E51" s="47">
        <f>+IF(C$23="SI",C51,IF(C$6&gt;0,'Dati bolletta'!C$10/F$5*E$6,0))</f>
        <v>0</v>
      </c>
    </row>
    <row r="52" spans="2:5" x14ac:dyDescent="0.25">
      <c r="B52" s="50" t="s">
        <v>34</v>
      </c>
      <c r="C52" s="51"/>
      <c r="D52" s="11"/>
      <c r="E52" s="48">
        <f>+IF(C$23="SI",C52,IF(C$6&gt;1,'Dati bolletta'!C$10/F$5*E$6,0))</f>
        <v>0</v>
      </c>
    </row>
    <row r="53" spans="2:5" x14ac:dyDescent="0.25">
      <c r="B53" s="50" t="s">
        <v>35</v>
      </c>
      <c r="C53" s="51"/>
      <c r="D53" s="11"/>
      <c r="E53" s="48">
        <f>+IF(C$23="SI",C53,IF(C$6&gt;2,'Dati bolletta'!C$10/F$5*E$6,0))</f>
        <v>0</v>
      </c>
    </row>
    <row r="54" spans="2:5" x14ac:dyDescent="0.25">
      <c r="B54" s="50" t="s">
        <v>36</v>
      </c>
      <c r="C54" s="51"/>
      <c r="D54" s="11"/>
      <c r="E54" s="48">
        <f>+IF(C$23="SI",C54,IF(C$6&gt;3,'Dati bolletta'!C$10/F$5*E$6,0))</f>
        <v>0</v>
      </c>
    </row>
    <row r="55" spans="2:5" x14ac:dyDescent="0.25">
      <c r="B55" s="50" t="s">
        <v>37</v>
      </c>
      <c r="C55" s="51"/>
      <c r="D55" s="11"/>
      <c r="E55" s="48">
        <f>+IF(C$23="SI",C55,IF(C$6&gt;4,'Dati bolletta'!C$10/F$5*E$6,0))</f>
        <v>0</v>
      </c>
    </row>
    <row r="56" spans="2:5" x14ac:dyDescent="0.25">
      <c r="B56" s="50" t="s">
        <v>51</v>
      </c>
      <c r="C56" s="51"/>
      <c r="D56" s="11"/>
      <c r="E56" s="48">
        <f>+IF(C$23="SI",C56,IF(C$6&gt;5,'Dati bolletta'!C$10/F$5*E$6,0))</f>
        <v>0</v>
      </c>
    </row>
    <row r="57" spans="2:5" x14ac:dyDescent="0.25">
      <c r="B57" s="50" t="s">
        <v>38</v>
      </c>
      <c r="C57" s="51"/>
      <c r="D57" s="11"/>
      <c r="E57" s="48">
        <f>+IF(C$23="SI",C57,IF(C$6&gt;6,'Dati bolletta'!C$10/F$5*E$6,0))</f>
        <v>0</v>
      </c>
    </row>
    <row r="58" spans="2:5" x14ac:dyDescent="0.25">
      <c r="B58" s="50" t="s">
        <v>52</v>
      </c>
      <c r="C58" s="51"/>
      <c r="D58" s="11"/>
      <c r="E58" s="48">
        <f>+IF(C$23="SI",C58,IF(C$6&gt;7,'Dati bolletta'!C$10/F$5*E$6,0))</f>
        <v>0</v>
      </c>
    </row>
    <row r="59" spans="2:5" x14ac:dyDescent="0.25">
      <c r="B59" s="50" t="s">
        <v>53</v>
      </c>
      <c r="C59" s="51"/>
      <c r="D59" s="11"/>
      <c r="E59" s="48">
        <f>+IF(C$23="SI",C59,IF(C$6&gt;8,'Dati bolletta'!C$10/F$5*E$6,0))</f>
        <v>0</v>
      </c>
    </row>
    <row r="60" spans="2:5" x14ac:dyDescent="0.25">
      <c r="B60" s="50" t="s">
        <v>377</v>
      </c>
      <c r="C60" s="51"/>
      <c r="D60" s="11"/>
      <c r="E60" s="48">
        <f>+IF(C$23="SI",C60,IF(C$6&gt;9,'Dati bolletta'!C$10/F$5*E$6,0))</f>
        <v>0</v>
      </c>
    </row>
    <row r="61" spans="2:5" x14ac:dyDescent="0.25">
      <c r="B61" s="50" t="s">
        <v>378</v>
      </c>
      <c r="C61" s="51"/>
      <c r="D61" s="11"/>
      <c r="E61" s="48">
        <f>+IF(C$23="SI",C61,IF(C$6&gt;10,'Dati bolletta'!C$10/F$5*E$6,0))</f>
        <v>0</v>
      </c>
    </row>
    <row r="62" spans="2:5" x14ac:dyDescent="0.25">
      <c r="B62" s="50" t="s">
        <v>379</v>
      </c>
      <c r="C62" s="51"/>
      <c r="D62" s="11"/>
      <c r="E62" s="48">
        <f>+IF(C$23="SI",C62,IF(C$6&gt;11,'Dati bolletta'!C$10/F$5*E$6,0))</f>
        <v>0</v>
      </c>
    </row>
    <row r="63" spans="2:5" x14ac:dyDescent="0.25">
      <c r="B63" s="50" t="s">
        <v>380</v>
      </c>
      <c r="C63" s="51"/>
      <c r="D63" s="11"/>
      <c r="E63" s="48">
        <f>+IF(C$23="SI",C63,IF(C$6&gt;12,'Dati bolletta'!C$10/F$5*E$6,0))</f>
        <v>0</v>
      </c>
    </row>
    <row r="64" spans="2:5" x14ac:dyDescent="0.25">
      <c r="B64" s="50" t="s">
        <v>381</v>
      </c>
      <c r="C64" s="51"/>
      <c r="D64" s="11"/>
      <c r="E64" s="48">
        <f>+IF(C$23="SI",C64,IF(C$6&gt;13,'Dati bolletta'!C$10/F$5*E$6,0))</f>
        <v>0</v>
      </c>
    </row>
    <row r="65" spans="2:5" x14ac:dyDescent="0.25">
      <c r="B65" s="50" t="s">
        <v>382</v>
      </c>
      <c r="C65" s="51"/>
      <c r="D65" s="11"/>
      <c r="E65" s="48">
        <f>+IF(C$23="SI",C65,IF(C$6&gt;14,'Dati bolletta'!C$10/F$5*E$6,0))</f>
        <v>0</v>
      </c>
    </row>
    <row r="66" spans="2:5" x14ac:dyDescent="0.25">
      <c r="B66" s="50" t="s">
        <v>383</v>
      </c>
      <c r="C66" s="51"/>
      <c r="D66" s="11"/>
      <c r="E66" s="48">
        <f>+IF(C$23="SI",C66,IF(C$6&gt;15,'Dati bolletta'!C$10/F$5*E$6,0))</f>
        <v>0</v>
      </c>
    </row>
    <row r="67" spans="2:5" x14ac:dyDescent="0.25">
      <c r="B67" s="50" t="s">
        <v>384</v>
      </c>
      <c r="C67" s="51"/>
      <c r="D67" s="11"/>
      <c r="E67" s="48">
        <f>+IF(C$23="SI",C67,IF(C$6&gt;16,'Dati bolletta'!C$10/F$5*E$6,0))</f>
        <v>0</v>
      </c>
    </row>
    <row r="68" spans="2:5" x14ac:dyDescent="0.25">
      <c r="B68" s="50" t="s">
        <v>385</v>
      </c>
      <c r="C68" s="51"/>
      <c r="D68" s="11"/>
      <c r="E68" s="48">
        <f>+IF(C$23="SI",C68,IF(C$6&gt;17,'Dati bolletta'!C$10/F$5*E$6,0))</f>
        <v>0</v>
      </c>
    </row>
    <row r="69" spans="2:5" x14ac:dyDescent="0.25">
      <c r="B69" s="50" t="s">
        <v>386</v>
      </c>
      <c r="C69" s="51"/>
      <c r="D69" s="11"/>
      <c r="E69" s="48">
        <f>+IF(C$23="SI",C69,IF(C$6&gt;18,'Dati bolletta'!C$10/F$5*E$6,0))</f>
        <v>0</v>
      </c>
    </row>
    <row r="70" spans="2:5" x14ac:dyDescent="0.25">
      <c r="B70" s="50" t="s">
        <v>387</v>
      </c>
      <c r="C70" s="51"/>
      <c r="D70" s="11"/>
      <c r="E70" s="49">
        <f>+IF(C$23="SI",C70,IF(C$6&gt;19,'Dati bolletta'!C$10/F$5*E$6,0))</f>
        <v>0</v>
      </c>
    </row>
    <row r="71" spans="2:5" x14ac:dyDescent="0.25">
      <c r="B71" s="9" t="s">
        <v>49</v>
      </c>
      <c r="C71" s="10">
        <f>+IF(C$23="SI",IF(COUNTA(C51:C70)-C$6=0,0,1),0)</f>
        <v>0</v>
      </c>
      <c r="D71" s="59" t="str">
        <f>+IF(C71=1,"ERRORE","")</f>
        <v/>
      </c>
    </row>
    <row r="72" spans="2:5" x14ac:dyDescent="0.25">
      <c r="B72" t="s">
        <v>45</v>
      </c>
      <c r="C72" s="122" t="s">
        <v>375</v>
      </c>
      <c r="D72" s="11"/>
    </row>
    <row r="73" spans="2:5" x14ac:dyDescent="0.25">
      <c r="B73" s="50" t="s">
        <v>33</v>
      </c>
      <c r="C73" s="51"/>
      <c r="D73" s="11"/>
      <c r="E73" s="47">
        <f>+IF(C$23="SI",C73,IF(C$7&gt;0,'Dati bolletta'!C$10/F$5*E$7,0))</f>
        <v>0</v>
      </c>
    </row>
    <row r="74" spans="2:5" x14ac:dyDescent="0.25">
      <c r="B74" s="50" t="s">
        <v>34</v>
      </c>
      <c r="C74" s="51"/>
      <c r="D74" s="11"/>
      <c r="E74" s="48">
        <f>+IF(C$23="SI",C74,IF(C$7&gt;1,'Dati bolletta'!C$10/F$5*E$7,0))</f>
        <v>0</v>
      </c>
    </row>
    <row r="75" spans="2:5" x14ac:dyDescent="0.25">
      <c r="B75" s="50" t="s">
        <v>35</v>
      </c>
      <c r="C75" s="51"/>
      <c r="D75" s="11"/>
      <c r="E75" s="48">
        <f>+IF(C$23="SI",C75,IF(C$7&gt;2,'Dati bolletta'!C$10/F$5*E$7,0))</f>
        <v>0</v>
      </c>
    </row>
    <row r="76" spans="2:5" x14ac:dyDescent="0.25">
      <c r="B76" s="50" t="s">
        <v>36</v>
      </c>
      <c r="C76" s="51"/>
      <c r="D76" s="11"/>
      <c r="E76" s="48">
        <f>+IF(C$23="SI",C76,IF(C$7&gt;3,'Dati bolletta'!C$10/F$5*E$7,0))</f>
        <v>0</v>
      </c>
    </row>
    <row r="77" spans="2:5" x14ac:dyDescent="0.25">
      <c r="B77" s="50" t="s">
        <v>37</v>
      </c>
      <c r="C77" s="51"/>
      <c r="D77" s="11"/>
      <c r="E77" s="48">
        <f>+IF(C$23="SI",C77,IF(C$7&gt;4,'Dati bolletta'!C$10/F$5*E$7,0))</f>
        <v>0</v>
      </c>
    </row>
    <row r="78" spans="2:5" x14ac:dyDescent="0.25">
      <c r="B78" s="50" t="s">
        <v>51</v>
      </c>
      <c r="C78" s="51"/>
      <c r="D78" s="11"/>
      <c r="E78" s="48">
        <f>+IF(C$23="SI",C78,IF(C$7&gt;5,'Dati bolletta'!C$10/F$5*E$7,0))</f>
        <v>0</v>
      </c>
    </row>
    <row r="79" spans="2:5" x14ac:dyDescent="0.25">
      <c r="B79" s="50" t="s">
        <v>38</v>
      </c>
      <c r="C79" s="51"/>
      <c r="D79" s="11"/>
      <c r="E79" s="48">
        <f>+IF(C$23="SI",C79,IF(C$7&gt;6,'Dati bolletta'!C$10/F$5*E$7,0))</f>
        <v>0</v>
      </c>
    </row>
    <row r="80" spans="2:5" x14ac:dyDescent="0.25">
      <c r="B80" s="50" t="s">
        <v>52</v>
      </c>
      <c r="C80" s="51"/>
      <c r="D80" s="11"/>
      <c r="E80" s="48">
        <f>+IF(C$23="SI",C80,IF(C$7&gt;7,'Dati bolletta'!C$10/F$5*E$7,0))</f>
        <v>0</v>
      </c>
    </row>
    <row r="81" spans="2:5" x14ac:dyDescent="0.25">
      <c r="B81" s="50" t="s">
        <v>53</v>
      </c>
      <c r="C81" s="51"/>
      <c r="D81" s="11"/>
      <c r="E81" s="48">
        <f>+IF(C$23="SI",C81,IF(C$7&gt;8,'Dati bolletta'!C$10/F$5*E$7,0))</f>
        <v>0</v>
      </c>
    </row>
    <row r="82" spans="2:5" x14ac:dyDescent="0.25">
      <c r="B82" s="50" t="s">
        <v>377</v>
      </c>
      <c r="C82" s="51"/>
      <c r="D82" s="11"/>
      <c r="E82" s="48">
        <f>+IF(C$23="SI",C82,IF(C$7&gt;9,'Dati bolletta'!C$10/F$5*E$7,0))</f>
        <v>0</v>
      </c>
    </row>
    <row r="83" spans="2:5" x14ac:dyDescent="0.25">
      <c r="B83" s="50" t="s">
        <v>378</v>
      </c>
      <c r="C83" s="51"/>
      <c r="D83" s="11"/>
      <c r="E83" s="48">
        <f>+IF(C$23="SI",C83,IF(C$7&gt;10,'Dati bolletta'!C$10/F$5*E$7,0))</f>
        <v>0</v>
      </c>
    </row>
    <row r="84" spans="2:5" x14ac:dyDescent="0.25">
      <c r="B84" s="50" t="s">
        <v>379</v>
      </c>
      <c r="C84" s="51"/>
      <c r="D84" s="11"/>
      <c r="E84" s="48">
        <f>+IF(C$23="SI",C84,IF(C$7&gt;11,'Dati bolletta'!C$10/F$5*E$7,0))</f>
        <v>0</v>
      </c>
    </row>
    <row r="85" spans="2:5" x14ac:dyDescent="0.25">
      <c r="B85" s="50" t="s">
        <v>380</v>
      </c>
      <c r="C85" s="51"/>
      <c r="D85" s="11"/>
      <c r="E85" s="48">
        <f>+IF(C$23="SI",C85,IF(C$7&gt;12,'Dati bolletta'!C$10/F$5*E$7,0))</f>
        <v>0</v>
      </c>
    </row>
    <row r="86" spans="2:5" x14ac:dyDescent="0.25">
      <c r="B86" s="50" t="s">
        <v>381</v>
      </c>
      <c r="C86" s="51"/>
      <c r="D86" s="11"/>
      <c r="E86" s="48">
        <f>+IF(C$23="SI",C86,IF(C$7&gt;13,'Dati bolletta'!C$10/F$5*E$7,0))</f>
        <v>0</v>
      </c>
    </row>
    <row r="87" spans="2:5" x14ac:dyDescent="0.25">
      <c r="B87" s="50" t="s">
        <v>382</v>
      </c>
      <c r="C87" s="51"/>
      <c r="D87" s="11"/>
      <c r="E87" s="48">
        <f>+IF(C$23="SI",C87,IF(C$7&gt;14,'Dati bolletta'!C$10/F$5*E$7,0))</f>
        <v>0</v>
      </c>
    </row>
    <row r="88" spans="2:5" x14ac:dyDescent="0.25">
      <c r="B88" s="50" t="s">
        <v>383</v>
      </c>
      <c r="C88" s="51"/>
      <c r="D88" s="11"/>
      <c r="E88" s="48">
        <f>+IF(C$23="SI",C88,IF(C$7&gt;15,'Dati bolletta'!C$10/F$5*E$7,0))</f>
        <v>0</v>
      </c>
    </row>
    <row r="89" spans="2:5" x14ac:dyDescent="0.25">
      <c r="B89" s="50" t="s">
        <v>384</v>
      </c>
      <c r="C89" s="51"/>
      <c r="D89" s="11"/>
      <c r="E89" s="48">
        <f>+IF(C$23="SI",C89,IF(C$7&gt;16,'Dati bolletta'!C$10/F$5*E$7,0))</f>
        <v>0</v>
      </c>
    </row>
    <row r="90" spans="2:5" x14ac:dyDescent="0.25">
      <c r="B90" s="50" t="s">
        <v>385</v>
      </c>
      <c r="C90" s="51"/>
      <c r="D90" s="11"/>
      <c r="E90" s="48">
        <f>+IF(C$23="SI",C90,IF(C$7&gt;17,'Dati bolletta'!C$10/F$5*E$7,0))</f>
        <v>0</v>
      </c>
    </row>
    <row r="91" spans="2:5" x14ac:dyDescent="0.25">
      <c r="B91" s="50" t="s">
        <v>386</v>
      </c>
      <c r="C91" s="51"/>
      <c r="D91" s="11"/>
      <c r="E91" s="48">
        <f>+IF(C$23="SI",C91,IF(C$7&gt;18,'Dati bolletta'!C$10/F$5*E$7,0))</f>
        <v>0</v>
      </c>
    </row>
    <row r="92" spans="2:5" x14ac:dyDescent="0.25">
      <c r="B92" s="50" t="s">
        <v>387</v>
      </c>
      <c r="C92" s="51"/>
      <c r="D92" s="11"/>
      <c r="E92" s="49">
        <f>+IF(C$23="SI",C92,IF(C$7&gt;19,'Dati bolletta'!C$10/F$5*E$7,0))</f>
        <v>0</v>
      </c>
    </row>
    <row r="93" spans="2:5" x14ac:dyDescent="0.25">
      <c r="B93" s="9" t="s">
        <v>49</v>
      </c>
      <c r="C93" s="10">
        <f>+IF(C$23="SI",IF(COUNTA(C73:C92)-C$7=0,0,1),0)</f>
        <v>0</v>
      </c>
      <c r="D93" s="59" t="str">
        <f>+IF(C93=1,"ERRORE","")</f>
        <v/>
      </c>
    </row>
    <row r="94" spans="2:5" x14ac:dyDescent="0.25">
      <c r="B94" t="s">
        <v>46</v>
      </c>
      <c r="C94" s="122" t="s">
        <v>375</v>
      </c>
      <c r="D94" s="11"/>
    </row>
    <row r="95" spans="2:5" x14ac:dyDescent="0.25">
      <c r="B95" s="50" t="s">
        <v>33</v>
      </c>
      <c r="C95" s="51"/>
      <c r="D95" s="11"/>
      <c r="E95" s="47">
        <f>+IF(C$23="SI",C95,IF(C$8&gt;0,'Dati bolletta'!C$10/F$5*E$8,0))</f>
        <v>0</v>
      </c>
    </row>
    <row r="96" spans="2:5" x14ac:dyDescent="0.25">
      <c r="B96" s="50" t="s">
        <v>34</v>
      </c>
      <c r="C96" s="51"/>
      <c r="D96" s="11"/>
      <c r="E96" s="48">
        <f>+IF(C$23="SI",C96,IF(C$8&gt;1,'Dati bolletta'!C$10/F$5*E$8,0))</f>
        <v>0</v>
      </c>
    </row>
    <row r="97" spans="2:5" x14ac:dyDescent="0.25">
      <c r="B97" s="50" t="s">
        <v>35</v>
      </c>
      <c r="C97" s="51"/>
      <c r="D97" s="11"/>
      <c r="E97" s="48">
        <f>+IF(C$23="SI",C97,IF(C$8&gt;2,'Dati bolletta'!C$10/F$5*E$8,0))</f>
        <v>0</v>
      </c>
    </row>
    <row r="98" spans="2:5" x14ac:dyDescent="0.25">
      <c r="B98" s="50" t="s">
        <v>36</v>
      </c>
      <c r="C98" s="51"/>
      <c r="D98" s="11"/>
      <c r="E98" s="48">
        <f>+IF(C$23="SI",C98,IF(C$8&gt;3,'Dati bolletta'!C$10/F$5*E$8,0))</f>
        <v>0</v>
      </c>
    </row>
    <row r="99" spans="2:5" x14ac:dyDescent="0.25">
      <c r="B99" s="50" t="s">
        <v>37</v>
      </c>
      <c r="C99" s="51"/>
      <c r="D99" s="11"/>
      <c r="E99" s="48">
        <f>+IF(C$23="SI",C99,IF(C$8&gt;4,'Dati bolletta'!C$10/F$5*E$8,0))</f>
        <v>0</v>
      </c>
    </row>
    <row r="100" spans="2:5" x14ac:dyDescent="0.25">
      <c r="B100" s="50" t="s">
        <v>51</v>
      </c>
      <c r="C100" s="51"/>
      <c r="D100" s="11"/>
      <c r="E100" s="48">
        <f>+IF(C$23="SI",C100,IF(C$8&gt;5,'Dati bolletta'!C$10/F$5*E$8,0))</f>
        <v>0</v>
      </c>
    </row>
    <row r="101" spans="2:5" x14ac:dyDescent="0.25">
      <c r="B101" s="50" t="s">
        <v>38</v>
      </c>
      <c r="C101" s="51"/>
      <c r="D101" s="11"/>
      <c r="E101" s="48">
        <f>+IF(C$23="SI",C101,IF(C$8&gt;6,'Dati bolletta'!C$10/F$5*E$8,0))</f>
        <v>0</v>
      </c>
    </row>
    <row r="102" spans="2:5" x14ac:dyDescent="0.25">
      <c r="B102" s="50" t="s">
        <v>52</v>
      </c>
      <c r="C102" s="51"/>
      <c r="D102" s="11"/>
      <c r="E102" s="48">
        <f>+IF(C$23="SI",C102,IF(C$8&gt;7,'Dati bolletta'!C$10/F$5*E$8,0))</f>
        <v>0</v>
      </c>
    </row>
    <row r="103" spans="2:5" x14ac:dyDescent="0.25">
      <c r="B103" s="50" t="s">
        <v>53</v>
      </c>
      <c r="C103" s="51"/>
      <c r="D103" s="11"/>
      <c r="E103" s="48">
        <f>+IF(C$23="SI",C103,IF(C$8&gt;8,'Dati bolletta'!C$10/F$5*E$8,0))</f>
        <v>0</v>
      </c>
    </row>
    <row r="104" spans="2:5" x14ac:dyDescent="0.25">
      <c r="B104" s="50" t="s">
        <v>377</v>
      </c>
      <c r="C104" s="51"/>
      <c r="D104" s="11"/>
      <c r="E104" s="48">
        <f>+IF(C$23="SI",C104,IF(C$8&gt;9,'Dati bolletta'!C$10/F$5*E$8,0))</f>
        <v>0</v>
      </c>
    </row>
    <row r="105" spans="2:5" x14ac:dyDescent="0.25">
      <c r="B105" s="50" t="s">
        <v>378</v>
      </c>
      <c r="C105" s="51"/>
      <c r="D105" s="11"/>
      <c r="E105" s="48">
        <f>+IF(C$23="SI",C105,IF(C$8&gt;10,'Dati bolletta'!C$10/F$5*E$8,0))</f>
        <v>0</v>
      </c>
    </row>
    <row r="106" spans="2:5" x14ac:dyDescent="0.25">
      <c r="B106" s="50" t="s">
        <v>379</v>
      </c>
      <c r="C106" s="51"/>
      <c r="D106" s="11"/>
      <c r="E106" s="48">
        <f>+IF(C$23="SI",C106,IF(C$8&gt;11,'Dati bolletta'!C$10/F$5*E$8,0))</f>
        <v>0</v>
      </c>
    </row>
    <row r="107" spans="2:5" x14ac:dyDescent="0.25">
      <c r="B107" s="50" t="s">
        <v>380</v>
      </c>
      <c r="C107" s="51"/>
      <c r="D107" s="11"/>
      <c r="E107" s="48">
        <f>+IF(C$23="SI",C107,IF(C$8&gt;12,'Dati bolletta'!C$10/F$5*E$8,0))</f>
        <v>0</v>
      </c>
    </row>
    <row r="108" spans="2:5" x14ac:dyDescent="0.25">
      <c r="B108" s="50" t="s">
        <v>381</v>
      </c>
      <c r="C108" s="51"/>
      <c r="D108" s="11"/>
      <c r="E108" s="48">
        <f>+IF(C$23="SI",C108,IF(C$8&gt;13,'Dati bolletta'!C$10/F$5*E$8,0))</f>
        <v>0</v>
      </c>
    </row>
    <row r="109" spans="2:5" x14ac:dyDescent="0.25">
      <c r="B109" s="50" t="s">
        <v>382</v>
      </c>
      <c r="C109" s="51"/>
      <c r="D109" s="11"/>
      <c r="E109" s="48">
        <f>+IF(C$23="SI",C109,IF(C$8&gt;14,'Dati bolletta'!C$10/F$5*E$8,0))</f>
        <v>0</v>
      </c>
    </row>
    <row r="110" spans="2:5" x14ac:dyDescent="0.25">
      <c r="B110" s="50" t="s">
        <v>383</v>
      </c>
      <c r="C110" s="51"/>
      <c r="D110" s="11"/>
      <c r="E110" s="48">
        <f>+IF(C$23="SI",C110,IF(C$8&gt;15,'Dati bolletta'!C$10/F$5*E$8,0))</f>
        <v>0</v>
      </c>
    </row>
    <row r="111" spans="2:5" x14ac:dyDescent="0.25">
      <c r="B111" s="50" t="s">
        <v>384</v>
      </c>
      <c r="C111" s="51"/>
      <c r="D111" s="11"/>
      <c r="E111" s="48">
        <f>+IF(C$23="SI",C111,IF(C$8&gt;16,'Dati bolletta'!C$10/F$5*E$8,0))</f>
        <v>0</v>
      </c>
    </row>
    <row r="112" spans="2:5" x14ac:dyDescent="0.25">
      <c r="B112" s="50" t="s">
        <v>385</v>
      </c>
      <c r="C112" s="51"/>
      <c r="D112" s="11"/>
      <c r="E112" s="48">
        <f>+IF(C$23="SI",C112,IF(C$8&gt;17,'Dati bolletta'!C$10/F$5*E$8,0))</f>
        <v>0</v>
      </c>
    </row>
    <row r="113" spans="2:5" x14ac:dyDescent="0.25">
      <c r="B113" s="50" t="s">
        <v>386</v>
      </c>
      <c r="C113" s="51"/>
      <c r="D113" s="11"/>
      <c r="E113" s="48">
        <f>+IF(C$23="SI",C113,IF(C$8&gt;18,'Dati bolletta'!C$10/F$5*E$8,0))</f>
        <v>0</v>
      </c>
    </row>
    <row r="114" spans="2:5" x14ac:dyDescent="0.25">
      <c r="B114" s="50" t="s">
        <v>387</v>
      </c>
      <c r="C114" s="51"/>
      <c r="D114" s="11"/>
      <c r="E114" s="49">
        <f>+IF(C$23="SI",C114,IF(C$8&gt;19,'Dati bolletta'!C$10/F$5*E$8,0))</f>
        <v>0</v>
      </c>
    </row>
    <row r="115" spans="2:5" x14ac:dyDescent="0.25">
      <c r="B115" s="9" t="s">
        <v>49</v>
      </c>
      <c r="C115" s="10">
        <f>+IF(C$23="SI",IF(COUNTA(C95:C114)-C$8=0,0,1),0)</f>
        <v>0</v>
      </c>
      <c r="D115" s="59" t="str">
        <f>+IF(C115=1,"ERRORE","")</f>
        <v/>
      </c>
    </row>
    <row r="116" spans="2:5" x14ac:dyDescent="0.25">
      <c r="B116" t="s">
        <v>47</v>
      </c>
      <c r="C116" s="122" t="s">
        <v>375</v>
      </c>
      <c r="D116" s="11"/>
    </row>
    <row r="117" spans="2:5" x14ac:dyDescent="0.25">
      <c r="B117" s="50" t="s">
        <v>33</v>
      </c>
      <c r="C117" s="51"/>
      <c r="D117" s="11"/>
      <c r="E117" s="47">
        <f>+IF(C$23="SI",C117,IF(C$9&gt;0,'Dati bolletta'!C$10/F$5*E$9,0))</f>
        <v>0</v>
      </c>
    </row>
    <row r="118" spans="2:5" x14ac:dyDescent="0.25">
      <c r="B118" s="50" t="s">
        <v>34</v>
      </c>
      <c r="C118" s="51"/>
      <c r="D118" s="11"/>
      <c r="E118" s="48">
        <f>+IF(C$23="SI",C118,IF(C$9&gt;1,'Dati bolletta'!C$10/F$5*E$9,0))</f>
        <v>0</v>
      </c>
    </row>
    <row r="119" spans="2:5" x14ac:dyDescent="0.25">
      <c r="B119" s="50" t="s">
        <v>35</v>
      </c>
      <c r="C119" s="51"/>
      <c r="D119" s="11"/>
      <c r="E119" s="48">
        <f>+IF(C$23="SI",C119,IF(C$9&gt;2,'Dati bolletta'!C$10/F$5*E$9,0))</f>
        <v>0</v>
      </c>
    </row>
    <row r="120" spans="2:5" x14ac:dyDescent="0.25">
      <c r="B120" s="50" t="s">
        <v>36</v>
      </c>
      <c r="C120" s="51"/>
      <c r="D120" s="11"/>
      <c r="E120" s="48">
        <f>+IF(C$23="SI",C120,IF(C$9&gt;3,'Dati bolletta'!C$10/F$5*E$9,0))</f>
        <v>0</v>
      </c>
    </row>
    <row r="121" spans="2:5" x14ac:dyDescent="0.25">
      <c r="B121" s="50" t="s">
        <v>37</v>
      </c>
      <c r="C121" s="51"/>
      <c r="D121" s="11"/>
      <c r="E121" s="48">
        <f>+IF(C$23="SI",C121,IF(C$9&gt;4,'Dati bolletta'!C$10/F$5*E$9,0))</f>
        <v>0</v>
      </c>
    </row>
    <row r="122" spans="2:5" x14ac:dyDescent="0.25">
      <c r="B122" s="50" t="s">
        <v>51</v>
      </c>
      <c r="C122" s="51"/>
      <c r="D122" s="11"/>
      <c r="E122" s="48">
        <f>+IF(C$23="SI",C122,IF(C$9&gt;5,'Dati bolletta'!C$10/F$5*E$9,0))</f>
        <v>0</v>
      </c>
    </row>
    <row r="123" spans="2:5" x14ac:dyDescent="0.25">
      <c r="B123" s="50" t="s">
        <v>38</v>
      </c>
      <c r="C123" s="51"/>
      <c r="D123" s="11"/>
      <c r="E123" s="48">
        <f>+IF(C$23="SI",C123,IF(C$9&gt;6,'Dati bolletta'!C$10/F$5*E$9,0))</f>
        <v>0</v>
      </c>
    </row>
    <row r="124" spans="2:5" x14ac:dyDescent="0.25">
      <c r="B124" s="50" t="s">
        <v>52</v>
      </c>
      <c r="C124" s="51"/>
      <c r="D124" s="11"/>
      <c r="E124" s="48">
        <f>+IF(C$23="SI",C124,IF(C$9&gt;7,'Dati bolletta'!C$10/F$5*E$9,0))</f>
        <v>0</v>
      </c>
    </row>
    <row r="125" spans="2:5" x14ac:dyDescent="0.25">
      <c r="B125" s="50" t="s">
        <v>53</v>
      </c>
      <c r="C125" s="51"/>
      <c r="D125" s="11"/>
      <c r="E125" s="48">
        <f>+IF(C$23="SI",C125,IF(C$9&gt;8,'Dati bolletta'!C$10/F$5*E$9,0))</f>
        <v>0</v>
      </c>
    </row>
    <row r="126" spans="2:5" x14ac:dyDescent="0.25">
      <c r="B126" s="50" t="s">
        <v>377</v>
      </c>
      <c r="C126" s="51"/>
      <c r="D126" s="11"/>
      <c r="E126" s="48">
        <f>+IF(C$23="SI",C126,IF(C$9&gt;9,'Dati bolletta'!C$10/F$5*E$9,0))</f>
        <v>0</v>
      </c>
    </row>
    <row r="127" spans="2:5" x14ac:dyDescent="0.25">
      <c r="B127" s="50" t="s">
        <v>378</v>
      </c>
      <c r="C127" s="51"/>
      <c r="D127" s="11"/>
      <c r="E127" s="48">
        <f>+IF(C$23="SI",C127,IF(C$9&gt;10,'Dati bolletta'!C$10/F$5*E$9,0))</f>
        <v>0</v>
      </c>
    </row>
    <row r="128" spans="2:5" x14ac:dyDescent="0.25">
      <c r="B128" s="50" t="s">
        <v>379</v>
      </c>
      <c r="C128" s="51"/>
      <c r="D128" s="11"/>
      <c r="E128" s="48">
        <f>+IF(C$23="SI",C128,IF(C$9&gt;11,'Dati bolletta'!C$10/F$5*E$9,0))</f>
        <v>0</v>
      </c>
    </row>
    <row r="129" spans="2:5" x14ac:dyDescent="0.25">
      <c r="B129" s="50" t="s">
        <v>380</v>
      </c>
      <c r="C129" s="51"/>
      <c r="D129" s="11"/>
      <c r="E129" s="48">
        <f>+IF(C$23="SI",C129,IF(C$9&gt;12,'Dati bolletta'!C$10/F$5*E$9,0))</f>
        <v>0</v>
      </c>
    </row>
    <row r="130" spans="2:5" x14ac:dyDescent="0.25">
      <c r="B130" s="50" t="s">
        <v>381</v>
      </c>
      <c r="C130" s="51"/>
      <c r="D130" s="11"/>
      <c r="E130" s="48">
        <f>+IF(C$23="SI",C130,IF(C$9&gt;13,'Dati bolletta'!C$10/F$5*E$9,0))</f>
        <v>0</v>
      </c>
    </row>
    <row r="131" spans="2:5" x14ac:dyDescent="0.25">
      <c r="B131" s="50" t="s">
        <v>382</v>
      </c>
      <c r="C131" s="51"/>
      <c r="D131" s="11"/>
      <c r="E131" s="48">
        <f>+IF(C$23="SI",C131,IF(C$9&gt;14,'Dati bolletta'!C$10/F$5*E$9,0))</f>
        <v>0</v>
      </c>
    </row>
    <row r="132" spans="2:5" x14ac:dyDescent="0.25">
      <c r="B132" s="50" t="s">
        <v>383</v>
      </c>
      <c r="C132" s="51"/>
      <c r="D132" s="11"/>
      <c r="E132" s="48">
        <f>+IF(C$23="SI",C132,IF(C$9&gt;15,'Dati bolletta'!C$10/F$5*E$9,0))</f>
        <v>0</v>
      </c>
    </row>
    <row r="133" spans="2:5" x14ac:dyDescent="0.25">
      <c r="B133" s="50" t="s">
        <v>384</v>
      </c>
      <c r="C133" s="51"/>
      <c r="D133" s="11"/>
      <c r="E133" s="48">
        <f>+IF(C$23="SI",C133,IF(C$9&gt;16,'Dati bolletta'!C$10/F$5*E$9,0))</f>
        <v>0</v>
      </c>
    </row>
    <row r="134" spans="2:5" x14ac:dyDescent="0.25">
      <c r="B134" s="50" t="s">
        <v>385</v>
      </c>
      <c r="C134" s="51"/>
      <c r="D134" s="11"/>
      <c r="E134" s="48">
        <f>+IF(C$23="SI",C134,IF(C$9&gt;17,'Dati bolletta'!C$10/F$5*E$9,0))</f>
        <v>0</v>
      </c>
    </row>
    <row r="135" spans="2:5" x14ac:dyDescent="0.25">
      <c r="B135" s="50" t="s">
        <v>386</v>
      </c>
      <c r="C135" s="51"/>
      <c r="D135" s="11"/>
      <c r="E135" s="48">
        <f>+IF(C$23="SI",C135,IF(C$9&gt;18,'Dati bolletta'!C$10/F$5*E$9,0))</f>
        <v>0</v>
      </c>
    </row>
    <row r="136" spans="2:5" x14ac:dyDescent="0.25">
      <c r="B136" s="50" t="s">
        <v>387</v>
      </c>
      <c r="C136" s="51"/>
      <c r="D136" s="11"/>
      <c r="E136" s="49">
        <f>+IF(C$23="SI",C136,IF(C$9&gt;19,'Dati bolletta'!C$10/F$5*E$9,0))</f>
        <v>0</v>
      </c>
    </row>
    <row r="137" spans="2:5" x14ac:dyDescent="0.25">
      <c r="B137" s="9" t="s">
        <v>49</v>
      </c>
      <c r="C137" s="10">
        <f>+IF(C$23="SI",IF(COUNTA(C117:C136)-C$9=0,0,1),0)</f>
        <v>0</v>
      </c>
      <c r="D137" s="59" t="str">
        <f>+IF(C137=1,"ERRORE","")</f>
        <v/>
      </c>
    </row>
    <row r="138" spans="2:5" x14ac:dyDescent="0.25">
      <c r="B138" t="s">
        <v>48</v>
      </c>
      <c r="C138" s="122" t="s">
        <v>375</v>
      </c>
      <c r="D138" s="11"/>
    </row>
    <row r="139" spans="2:5" x14ac:dyDescent="0.25">
      <c r="B139" s="50" t="s">
        <v>33</v>
      </c>
      <c r="C139" s="51"/>
      <c r="D139" s="11"/>
      <c r="E139" s="47">
        <f>+IF(C$23="SI",C139,IF(C$10&gt;0,'Dati bolletta'!C$10/F$5*E$10,0))</f>
        <v>0</v>
      </c>
    </row>
    <row r="140" spans="2:5" x14ac:dyDescent="0.25">
      <c r="B140" s="50" t="s">
        <v>34</v>
      </c>
      <c r="C140" s="51"/>
      <c r="D140" s="11"/>
      <c r="E140" s="48">
        <f>+IF(C$23="SI",C140,IF(C$10&gt;1,'Dati bolletta'!C$10/F$5*E$10,0))</f>
        <v>0</v>
      </c>
    </row>
    <row r="141" spans="2:5" x14ac:dyDescent="0.25">
      <c r="B141" s="50" t="s">
        <v>35</v>
      </c>
      <c r="C141" s="51"/>
      <c r="D141" s="11"/>
      <c r="E141" s="48">
        <f>+IF(C$23="SI",C141,IF(C$10&gt;2,'Dati bolletta'!C$10/F$5*E$10,0))</f>
        <v>0</v>
      </c>
    </row>
    <row r="142" spans="2:5" x14ac:dyDescent="0.25">
      <c r="B142" s="50" t="s">
        <v>36</v>
      </c>
      <c r="C142" s="51"/>
      <c r="D142" s="11"/>
      <c r="E142" s="48">
        <f>+IF(C$23="SI",C142,IF(C$10&gt;3,'Dati bolletta'!C$10/F$5*E$10,0))</f>
        <v>0</v>
      </c>
    </row>
    <row r="143" spans="2:5" x14ac:dyDescent="0.25">
      <c r="B143" s="50" t="s">
        <v>37</v>
      </c>
      <c r="C143" s="51"/>
      <c r="D143" s="11"/>
      <c r="E143" s="48">
        <f>+IF(C$23="SI",C143,IF(C$10&gt;4,'Dati bolletta'!C$10/F$5*E$10,0))</f>
        <v>0</v>
      </c>
    </row>
    <row r="144" spans="2:5" x14ac:dyDescent="0.25">
      <c r="B144" s="50" t="s">
        <v>51</v>
      </c>
      <c r="C144" s="51"/>
      <c r="D144" s="11"/>
      <c r="E144" s="48">
        <f>+IF(C$23="SI",C144,IF(C$10&gt;5,'Dati bolletta'!C$10/F$5*E$10,0))</f>
        <v>0</v>
      </c>
    </row>
    <row r="145" spans="2:5" x14ac:dyDescent="0.25">
      <c r="B145" s="50" t="s">
        <v>38</v>
      </c>
      <c r="C145" s="51"/>
      <c r="D145" s="11"/>
      <c r="E145" s="48">
        <f>+IF(C$23="SI",C145,IF(C$10&gt;6,'Dati bolletta'!C$10/F$5*E$10,0))</f>
        <v>0</v>
      </c>
    </row>
    <row r="146" spans="2:5" x14ac:dyDescent="0.25">
      <c r="B146" s="50" t="s">
        <v>52</v>
      </c>
      <c r="C146" s="51"/>
      <c r="D146" s="11"/>
      <c r="E146" s="48">
        <f>+IF(C$23="SI",C146,IF(C$10&gt;7,'Dati bolletta'!C$10/F$5*E$10,0))</f>
        <v>0</v>
      </c>
    </row>
    <row r="147" spans="2:5" x14ac:dyDescent="0.25">
      <c r="B147" s="50" t="s">
        <v>53</v>
      </c>
      <c r="C147" s="51"/>
      <c r="D147" s="11"/>
      <c r="E147" s="48">
        <f>+IF(C$23="SI",C147,IF(C$10&gt;8,'Dati bolletta'!C$10/F$5*E$10,0))</f>
        <v>0</v>
      </c>
    </row>
    <row r="148" spans="2:5" x14ac:dyDescent="0.25">
      <c r="B148" s="50" t="s">
        <v>377</v>
      </c>
      <c r="C148" s="51"/>
      <c r="D148" s="11"/>
      <c r="E148" s="48">
        <f>+IF(C$23="SI",C148,IF(C$10&gt;9,'Dati bolletta'!C$10/F$5*E$10,0))</f>
        <v>0</v>
      </c>
    </row>
    <row r="149" spans="2:5" x14ac:dyDescent="0.25">
      <c r="B149" s="50" t="s">
        <v>378</v>
      </c>
      <c r="C149" s="51"/>
      <c r="D149" s="11"/>
      <c r="E149" s="48">
        <f>+IF(C$23="SI",C149,IF(C$10&gt;10,'Dati bolletta'!C$10/F$5*E$10,0))</f>
        <v>0</v>
      </c>
    </row>
    <row r="150" spans="2:5" x14ac:dyDescent="0.25">
      <c r="B150" s="50" t="s">
        <v>379</v>
      </c>
      <c r="C150" s="51"/>
      <c r="D150" s="11"/>
      <c r="E150" s="48">
        <f>+IF(C$23="SI",C150,IF(C$10&gt;11,'Dati bolletta'!C$10/F$5*E$10,0))</f>
        <v>0</v>
      </c>
    </row>
    <row r="151" spans="2:5" x14ac:dyDescent="0.25">
      <c r="B151" s="50" t="s">
        <v>380</v>
      </c>
      <c r="C151" s="51"/>
      <c r="D151" s="11"/>
      <c r="E151" s="48">
        <f>+IF(C$23="SI",C151,IF(C$10&gt;12,'Dati bolletta'!C$10/F$5*E$10,0))</f>
        <v>0</v>
      </c>
    </row>
    <row r="152" spans="2:5" x14ac:dyDescent="0.25">
      <c r="B152" s="50" t="s">
        <v>381</v>
      </c>
      <c r="C152" s="51"/>
      <c r="D152" s="11"/>
      <c r="E152" s="48">
        <f>+IF(C$23="SI",C152,IF(C$10&gt;13,'Dati bolletta'!C$10/F$5*E$10,0))</f>
        <v>0</v>
      </c>
    </row>
    <row r="153" spans="2:5" x14ac:dyDescent="0.25">
      <c r="B153" s="50" t="s">
        <v>382</v>
      </c>
      <c r="C153" s="51"/>
      <c r="D153" s="11"/>
      <c r="E153" s="48">
        <f>+IF(C$23="SI",C153,IF(C$10&gt;14,'Dati bolletta'!C$10/F$5*E$10,0))</f>
        <v>0</v>
      </c>
    </row>
    <row r="154" spans="2:5" x14ac:dyDescent="0.25">
      <c r="B154" s="50" t="s">
        <v>383</v>
      </c>
      <c r="C154" s="51"/>
      <c r="D154" s="11"/>
      <c r="E154" s="48">
        <f>+IF(C$23="SI",C154,IF(C$10&gt;15,'Dati bolletta'!C$10/F$5*E$10,0))</f>
        <v>0</v>
      </c>
    </row>
    <row r="155" spans="2:5" x14ac:dyDescent="0.25">
      <c r="B155" s="50" t="s">
        <v>384</v>
      </c>
      <c r="C155" s="51"/>
      <c r="D155" s="11"/>
      <c r="E155" s="48">
        <f>+IF(C$23="SI",C155,IF(C$10&gt;16,'Dati bolletta'!C$10/F$5*E$10,0))</f>
        <v>0</v>
      </c>
    </row>
    <row r="156" spans="2:5" x14ac:dyDescent="0.25">
      <c r="B156" s="50" t="s">
        <v>385</v>
      </c>
      <c r="C156" s="51"/>
      <c r="D156" s="11"/>
      <c r="E156" s="48">
        <f>+IF(C$23="SI",C156,IF(C$10&gt;17,'Dati bolletta'!C$10/F$5*E$10,0))</f>
        <v>0</v>
      </c>
    </row>
    <row r="157" spans="2:5" x14ac:dyDescent="0.25">
      <c r="B157" s="50" t="s">
        <v>386</v>
      </c>
      <c r="C157" s="51"/>
      <c r="D157" s="11"/>
      <c r="E157" s="48">
        <f>+IF(C$23="SI",C157,IF(C$10&gt;18,'Dati bolletta'!C$10/F$5*E$10,0))</f>
        <v>0</v>
      </c>
    </row>
    <row r="158" spans="2:5" x14ac:dyDescent="0.25">
      <c r="B158" s="50" t="s">
        <v>387</v>
      </c>
      <c r="C158" s="51"/>
      <c r="D158" s="11"/>
      <c r="E158" s="49">
        <f>+IF(C$23="SI",C158,IF(C$10&gt;19,'Dati bolletta'!C$10/F$5*E$10,0))</f>
        <v>0</v>
      </c>
    </row>
    <row r="159" spans="2:5" x14ac:dyDescent="0.25">
      <c r="B159" s="9" t="s">
        <v>49</v>
      </c>
      <c r="C159" s="10">
        <f>+IF(C$23="SI",IF(COUNTA(C139:C158)-C$10=0,0,1),0)</f>
        <v>0</v>
      </c>
      <c r="D159" s="59" t="str">
        <f>+IF(C159=1,"ERRORE","")</f>
        <v/>
      </c>
    </row>
    <row r="160" spans="2:5" x14ac:dyDescent="0.25"/>
    <row r="161" spans="2:6" x14ac:dyDescent="0.25">
      <c r="B161" s="2" t="str">
        <f>+B11</f>
        <v>USO DOMESTICO NON RESIDENTE</v>
      </c>
      <c r="C161" s="122" t="s">
        <v>375</v>
      </c>
    </row>
    <row r="162" spans="2:6" x14ac:dyDescent="0.25">
      <c r="B162" s="50" t="s">
        <v>33</v>
      </c>
      <c r="C162" s="51"/>
      <c r="E162" s="47">
        <f>+IF(C$23="SI",C162,IF(C11&gt;0,'Dati bolletta'!C$10/F$5*E$11,0))</f>
        <v>0</v>
      </c>
      <c r="F162" s="144"/>
    </row>
    <row r="163" spans="2:6" x14ac:dyDescent="0.25">
      <c r="B163" s="50" t="s">
        <v>34</v>
      </c>
      <c r="C163" s="51"/>
      <c r="E163" s="48">
        <f>+IF(C$23="SI",C163,IF(C11&gt;1,'Dati bolletta'!C$10/F$5*E$11,0))</f>
        <v>0</v>
      </c>
      <c r="F163" s="145"/>
    </row>
    <row r="164" spans="2:6" x14ac:dyDescent="0.25">
      <c r="B164" s="50" t="s">
        <v>35</v>
      </c>
      <c r="C164" s="51"/>
      <c r="E164" s="48">
        <f>+IF(C$23="SI",C164,IF(C11&gt;2,'Dati bolletta'!C$10/F$5*E$11,0))</f>
        <v>0</v>
      </c>
    </row>
    <row r="165" spans="2:6" x14ac:dyDescent="0.25">
      <c r="B165" s="50" t="s">
        <v>36</v>
      </c>
      <c r="C165" s="51"/>
      <c r="E165" s="48">
        <f>+IF(C$23="SI",C165,IF(C11&gt;3,'Dati bolletta'!C$10/F$5*E$11,0))</f>
        <v>0</v>
      </c>
    </row>
    <row r="166" spans="2:6" x14ac:dyDescent="0.25">
      <c r="B166" s="50" t="s">
        <v>37</v>
      </c>
      <c r="C166" s="51"/>
      <c r="E166" s="48">
        <f>+IF(C$23="SI",C166,IF(C11&gt;4,'Dati bolletta'!C$10/F$5*E$11,0))</f>
        <v>0</v>
      </c>
    </row>
    <row r="167" spans="2:6" x14ac:dyDescent="0.25">
      <c r="B167" s="50" t="s">
        <v>51</v>
      </c>
      <c r="C167" s="51"/>
      <c r="E167" s="48">
        <f>+IF(C$23="SI",C167,IF(C11&gt;5,'Dati bolletta'!C$10/F$5*E$11,0))</f>
        <v>0</v>
      </c>
    </row>
    <row r="168" spans="2:6" x14ac:dyDescent="0.25">
      <c r="B168" s="50" t="s">
        <v>38</v>
      </c>
      <c r="C168" s="51"/>
      <c r="E168" s="48">
        <f>+IF(C$23="SI",C168,IF(C11&gt;6,'Dati bolletta'!C$10/F$5*E$11,0))</f>
        <v>0</v>
      </c>
    </row>
    <row r="169" spans="2:6" x14ac:dyDescent="0.25">
      <c r="B169" s="50" t="s">
        <v>52</v>
      </c>
      <c r="C169" s="51"/>
      <c r="E169" s="48">
        <f>+IF(C$23="SI",C169,IF(C11&gt;7,'Dati bolletta'!C$10/F$5*E$11,0))</f>
        <v>0</v>
      </c>
    </row>
    <row r="170" spans="2:6" x14ac:dyDescent="0.25">
      <c r="B170" s="50" t="s">
        <v>53</v>
      </c>
      <c r="C170" s="51"/>
      <c r="E170" s="48">
        <f>+IF(C$23="SI",C170,IF(C11&gt;8,'Dati bolletta'!C$10/F$5*E$11,0))</f>
        <v>0</v>
      </c>
    </row>
    <row r="171" spans="2:6" x14ac:dyDescent="0.25">
      <c r="B171" s="50" t="s">
        <v>377</v>
      </c>
      <c r="C171" s="51"/>
      <c r="E171" s="49">
        <f>+IF(C$23="SI",C171,IF(C11&gt;9,'Dati bolletta'!C$10/F$5*E$11,0))</f>
        <v>0</v>
      </c>
    </row>
    <row r="172" spans="2:6" x14ac:dyDescent="0.25">
      <c r="B172" s="9" t="s">
        <v>49</v>
      </c>
      <c r="C172" s="10">
        <f>+IF(C$23="SI",IF(COUNTA(C162:C171)-C$11=0,0,1),0)</f>
        <v>0</v>
      </c>
      <c r="D172" s="59" t="str">
        <f>+IF(C172=1,"ERRORE","")</f>
        <v/>
      </c>
    </row>
    <row r="173" spans="2:6" x14ac:dyDescent="0.25"/>
    <row r="174" spans="2:6" x14ac:dyDescent="0.25">
      <c r="B174" s="2" t="str">
        <f>+B12</f>
        <v>USO NON DOMESTICO COMMERCIALE E ARTIGIANALE</v>
      </c>
      <c r="C174" s="122" t="s">
        <v>375</v>
      </c>
    </row>
    <row r="175" spans="2:6" x14ac:dyDescent="0.25">
      <c r="B175" s="50" t="s">
        <v>33</v>
      </c>
      <c r="C175" s="51"/>
      <c r="E175" s="47">
        <f>+IF(C$23="SI",C175,IF(C12&gt;0,'Dati bolletta'!C$10/F$5*E$12,0))</f>
        <v>0</v>
      </c>
      <c r="F175" s="140"/>
    </row>
    <row r="176" spans="2:6" x14ac:dyDescent="0.25">
      <c r="B176" s="50" t="s">
        <v>34</v>
      </c>
      <c r="C176" s="51"/>
      <c r="E176" s="48">
        <f>+IF(C$23="SI",C176,IF(C12&gt;1,'Dati bolletta'!C$10/F$5*E$12,0))</f>
        <v>0</v>
      </c>
      <c r="F176" s="141"/>
    </row>
    <row r="177" spans="2:6" x14ac:dyDescent="0.25">
      <c r="B177" s="50" t="s">
        <v>35</v>
      </c>
      <c r="C177" s="51"/>
      <c r="E177" s="48">
        <f>+IF(C$23="SI",C177,IF(C12&gt;2,'Dati bolletta'!C$10/F$5*E$12,0))</f>
        <v>0</v>
      </c>
      <c r="F177" s="141"/>
    </row>
    <row r="178" spans="2:6" x14ac:dyDescent="0.25">
      <c r="B178" s="50" t="s">
        <v>36</v>
      </c>
      <c r="C178" s="51"/>
      <c r="E178" s="48">
        <f>+IF(C$23="SI",C178,IF(C12&gt;3,'Dati bolletta'!C$10/F$5*E$12,0))</f>
        <v>0</v>
      </c>
    </row>
    <row r="179" spans="2:6" x14ac:dyDescent="0.25">
      <c r="B179" s="50" t="s">
        <v>37</v>
      </c>
      <c r="C179" s="51"/>
      <c r="E179" s="48">
        <f>+IF(C$23="SI",C179,IF(C12&gt;4,'Dati bolletta'!C$10/F$5*E$12,0))</f>
        <v>0</v>
      </c>
    </row>
    <row r="180" spans="2:6" x14ac:dyDescent="0.25">
      <c r="B180" s="50" t="s">
        <v>51</v>
      </c>
      <c r="C180" s="51"/>
      <c r="E180" s="48">
        <f>+IF(C$23="SI",C180,IF(C12&gt;5,'Dati bolletta'!C$10/F$5*E$12,0))</f>
        <v>0</v>
      </c>
    </row>
    <row r="181" spans="2:6" x14ac:dyDescent="0.25">
      <c r="B181" s="50" t="s">
        <v>38</v>
      </c>
      <c r="C181" s="51"/>
      <c r="E181" s="48">
        <f>+IF(C$23="SI",C181,IF(C12&gt;6,'Dati bolletta'!C$10/F$5*E$12,0))</f>
        <v>0</v>
      </c>
    </row>
    <row r="182" spans="2:6" x14ac:dyDescent="0.25">
      <c r="B182" s="50" t="s">
        <v>52</v>
      </c>
      <c r="C182" s="51"/>
      <c r="E182" s="48">
        <f>+IF(C$23="SI",C182,IF(C12&gt;7,'Dati bolletta'!C$10/F$5*E$12,0))</f>
        <v>0</v>
      </c>
    </row>
    <row r="183" spans="2:6" x14ac:dyDescent="0.25">
      <c r="B183" s="50" t="s">
        <v>53</v>
      </c>
      <c r="C183" s="51"/>
      <c r="E183" s="48">
        <f>+IF(C$23="SI",C183,IF(C12&gt;8,'Dati bolletta'!C$10/F$5*E$12,0))</f>
        <v>0</v>
      </c>
    </row>
    <row r="184" spans="2:6" x14ac:dyDescent="0.25">
      <c r="B184" s="50" t="s">
        <v>377</v>
      </c>
      <c r="C184" s="51"/>
      <c r="E184" s="49">
        <f>+IF(C$23="SI",C184,IF(C12&gt;9,'Dati bolletta'!C$10/F$5*E$12,0))</f>
        <v>0</v>
      </c>
    </row>
    <row r="185" spans="2:6" x14ac:dyDescent="0.25">
      <c r="B185" s="9" t="s">
        <v>49</v>
      </c>
      <c r="C185" s="10">
        <f>+IF(C$23="SI",IF(COUNTA(C175:C184)-C$12=0,0,1),0)</f>
        <v>0</v>
      </c>
      <c r="D185" s="59" t="str">
        <f>+IF(C185=1,"ERRORE","")</f>
        <v/>
      </c>
    </row>
    <row r="186" spans="2:6" x14ac:dyDescent="0.25"/>
    <row r="187" spans="2:6" x14ac:dyDescent="0.25"/>
    <row r="188" spans="2:6" ht="15.75" thickBot="1" x14ac:dyDescent="0.3"/>
    <row r="189" spans="2:6" ht="18" thickBot="1" x14ac:dyDescent="0.35">
      <c r="B189" s="60" t="s">
        <v>397</v>
      </c>
      <c r="C189" s="136">
        <f>'Dati bolletta'!C10-SUM(E29:E48)-SUM(E51:E70)-SUM(E73:E92)-SUM(E95:E114)-SUM(E117:E136)-SUM(E139:E158)-SUM(E162:E171)-SUM(E175:E184)</f>
        <v>0</v>
      </c>
    </row>
    <row r="190" spans="2:6" x14ac:dyDescent="0.25"/>
    <row r="191" spans="2:6" x14ac:dyDescent="0.25">
      <c r="B191" s="9" t="s">
        <v>49</v>
      </c>
      <c r="C191" s="10">
        <f>SUM(C29:C48,C51:C70,C73:C92,C95:C114,C117:C136,C139:C158,C162:C171,C175:C184)+C189-'Dati bolletta'!C10</f>
        <v>0</v>
      </c>
    </row>
  </sheetData>
  <sheetProtection sheet="1" objects="1" scenarios="1"/>
  <mergeCells count="2">
    <mergeCell ref="A15:A20"/>
    <mergeCell ref="F5:F12"/>
  </mergeCells>
  <dataValidations disablePrompts="1"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0" defaultRowHeight="15" zeroHeight="1" x14ac:dyDescent="0.25"/>
  <cols>
    <col min="1" max="1" width="9.140625" customWidth="1"/>
    <col min="2" max="2" width="30.140625" customWidth="1"/>
    <col min="3" max="3" width="2.5703125" bestFit="1" customWidth="1"/>
    <col min="4" max="7" width="12.7109375" style="80" customWidth="1"/>
    <col min="8" max="8" width="3.7109375" style="65" customWidth="1"/>
    <col min="9" max="12" width="12.7109375" style="80" customWidth="1"/>
    <col min="13" max="13" width="3.7109375" style="65" customWidth="1"/>
    <col min="14" max="17" width="12.7109375" style="80" customWidth="1"/>
    <col min="18" max="18" width="3.7109375" style="65" customWidth="1"/>
    <col min="19" max="22" width="12.7109375" style="80" customWidth="1"/>
    <col min="23" max="23" width="3.7109375" style="65" customWidth="1"/>
    <col min="24" max="26" width="12.7109375" style="80" customWidth="1"/>
    <col min="27" max="27" width="9.140625" customWidth="1"/>
    <col min="28" max="28" width="3.7109375" style="65" customWidth="1"/>
    <col min="29" max="29" width="12.7109375" style="75" customWidth="1"/>
    <col min="30" max="30" width="3.7109375" style="76" customWidth="1"/>
    <col min="31" max="31" width="15.42578125" style="77" customWidth="1"/>
    <col min="32" max="32" width="9.140625" customWidth="1"/>
    <col min="33" max="16383" width="9.140625" hidden="1"/>
    <col min="16384" max="16384" width="2.140625" customWidth="1"/>
  </cols>
  <sheetData>
    <row r="1" spans="2:31" s="19" customFormat="1" ht="36.75" customHeight="1" x14ac:dyDescent="0.25">
      <c r="B1" s="105">
        <f>-SUM('Tipologie sottoutenze_consumi'!C15:C20)</f>
        <v>-1</v>
      </c>
      <c r="D1" s="178" t="s">
        <v>78</v>
      </c>
      <c r="E1" s="178"/>
      <c r="F1" s="178"/>
      <c r="G1" s="178"/>
      <c r="H1" s="66"/>
      <c r="I1" s="178" t="s">
        <v>81</v>
      </c>
      <c r="J1" s="178"/>
      <c r="K1" s="178"/>
      <c r="L1" s="178"/>
      <c r="M1" s="66"/>
      <c r="N1" s="178" t="s">
        <v>82</v>
      </c>
      <c r="O1" s="178"/>
      <c r="P1" s="178"/>
      <c r="Q1" s="178"/>
      <c r="R1" s="66"/>
      <c r="S1" s="178" t="s">
        <v>59</v>
      </c>
      <c r="T1" s="178"/>
      <c r="U1" s="178"/>
      <c r="V1" s="178"/>
      <c r="W1" s="69"/>
      <c r="X1" s="179" t="s">
        <v>84</v>
      </c>
      <c r="Y1" s="179"/>
      <c r="Z1" s="179"/>
      <c r="AA1" s="179"/>
      <c r="AB1" s="69"/>
      <c r="AC1" s="72" t="s">
        <v>88</v>
      </c>
      <c r="AD1" s="73"/>
      <c r="AE1" s="74" t="s">
        <v>376</v>
      </c>
    </row>
    <row r="2" spans="2:31" s="85" customFormat="1" ht="12.75" x14ac:dyDescent="0.25">
      <c r="D2" s="86" t="s">
        <v>75</v>
      </c>
      <c r="E2" s="86" t="s">
        <v>76</v>
      </c>
      <c r="F2" s="86" t="s">
        <v>77</v>
      </c>
      <c r="G2" s="86" t="s">
        <v>79</v>
      </c>
      <c r="H2" s="87"/>
      <c r="I2" s="86" t="s">
        <v>75</v>
      </c>
      <c r="J2" s="86" t="s">
        <v>76</v>
      </c>
      <c r="K2" s="86" t="s">
        <v>77</v>
      </c>
      <c r="L2" s="86" t="s">
        <v>79</v>
      </c>
      <c r="M2" s="87"/>
      <c r="N2" s="86" t="s">
        <v>75</v>
      </c>
      <c r="O2" s="86" t="s">
        <v>76</v>
      </c>
      <c r="P2" s="86" t="s">
        <v>77</v>
      </c>
      <c r="Q2" s="86" t="s">
        <v>79</v>
      </c>
      <c r="R2" s="87"/>
      <c r="S2" s="86" t="s">
        <v>75</v>
      </c>
      <c r="T2" s="86" t="s">
        <v>76</v>
      </c>
      <c r="U2" s="86" t="s">
        <v>77</v>
      </c>
      <c r="V2" s="86" t="s">
        <v>79</v>
      </c>
      <c r="W2" s="87"/>
      <c r="X2" s="86" t="s">
        <v>87</v>
      </c>
      <c r="Y2" s="86" t="s">
        <v>86</v>
      </c>
      <c r="Z2" s="86" t="s">
        <v>79</v>
      </c>
      <c r="AA2" s="85" t="s">
        <v>85</v>
      </c>
      <c r="AB2" s="87"/>
      <c r="AC2" s="88"/>
      <c r="AD2" s="89"/>
      <c r="AE2" s="90"/>
    </row>
    <row r="3" spans="2:31" x14ac:dyDescent="0.25">
      <c r="B3" s="2" t="str">
        <f>+'Tipologie sottoutenze_consumi'!B27</f>
        <v>USO DOMESTICO RESIDENTE</v>
      </c>
      <c r="C3" s="2"/>
      <c r="Y3" s="81">
        <v>0.1</v>
      </c>
    </row>
    <row r="4" spans="2:31" x14ac:dyDescent="0.25">
      <c r="B4" t="s">
        <v>32</v>
      </c>
      <c r="C4" s="18">
        <v>1</v>
      </c>
    </row>
    <row r="5" spans="2:31" x14ac:dyDescent="0.25">
      <c r="B5" s="14" t="str">
        <f>+IF('Tipologie sottoutenze_consumi'!E29&gt;0,'Tipologie sottoutenze_consumi'!B29,"")</f>
        <v/>
      </c>
      <c r="C5" s="14"/>
      <c r="D5" s="75">
        <f>+IF(B5="",0,1*'Dati bolletta'!$D$30*'Dati bolletta'!$C$20*'Articolazione tariffaria'!$F$30)</f>
        <v>0</v>
      </c>
      <c r="E5" s="75">
        <f>+IF(B5="",0,1*'Dati bolletta'!$D$31*'Dati bolletta'!$C$20*'Articolazione tariffaria'!$F$31)</f>
        <v>0</v>
      </c>
      <c r="F5" s="75">
        <f>+IF(B5="",0,1*'Dati bolletta'!$D$32*'Dati bolletta'!$C$20*'Articolazione tariffaria'!$F$32)</f>
        <v>0</v>
      </c>
      <c r="G5" s="82">
        <f>+SUM(D5:F5)</f>
        <v>0</v>
      </c>
      <c r="H5" s="67"/>
      <c r="I5" s="83" t="e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#VALUE!</v>
      </c>
      <c r="J5" s="75" t="e">
        <f>+'Tipologie sottoutenze_consumi'!E29*'Articolazione tariffaria'!F$26*'Dati bolletta'!$D$31</f>
        <v>#VALUE!</v>
      </c>
      <c r="K5" s="75" t="e">
        <f>+'Tipologie sottoutenze_consumi'!E29*'Articolazione tariffaria'!F$27*'Dati bolletta'!$D$32</f>
        <v>#VALUE!</v>
      </c>
      <c r="L5" s="82" t="e">
        <f>+SUM(I5:K5)</f>
        <v>#VALUE!</v>
      </c>
      <c r="M5" s="67"/>
      <c r="N5" s="75">
        <f>+'Tipologie sottoutenze_consumi'!E29*'Articolazione tariffaria'!F$51*'Dati bolletta'!D$30</f>
        <v>0</v>
      </c>
      <c r="O5" s="75">
        <f>+'Tipologie sottoutenze_consumi'!E29*'Articolazione tariffaria'!F$51*'Dati bolletta'!$D$31</f>
        <v>0</v>
      </c>
      <c r="P5" s="75">
        <f>+'Tipologie sottoutenze_consumi'!E29*'Articolazione tariffaria'!F$51*'Dati bolletta'!$D$32</f>
        <v>0</v>
      </c>
      <c r="Q5" s="82">
        <f>+SUM(N5:P5)</f>
        <v>0</v>
      </c>
      <c r="R5" s="67"/>
      <c r="S5" s="75" t="e">
        <f>+'Tipologie sottoutenze_consumi'!E29*'Articolazione tariffaria'!F$41*'Dati bolletta'!D$30</f>
        <v>#VALUE!</v>
      </c>
      <c r="T5" s="75" t="e">
        <f>+'Tipologie sottoutenze_consumi'!E29*'Articolazione tariffaria'!F$42*'Dati bolletta'!$D$31</f>
        <v>#VALUE!</v>
      </c>
      <c r="U5" s="75" t="e">
        <f>+'Tipologie sottoutenze_consumi'!E29*'Articolazione tariffaria'!F$43*'Dati bolletta'!$D$32</f>
        <v>#VALUE!</v>
      </c>
      <c r="V5" s="82" t="e">
        <f>+SUM(S5:U5)</f>
        <v>#VALUE!</v>
      </c>
      <c r="W5" s="70"/>
      <c r="X5" s="75" t="e">
        <f>+G5+L5+Q5+V5</f>
        <v>#VALUE!</v>
      </c>
      <c r="Y5" s="75" t="e">
        <f>+X5*Y$3</f>
        <v>#VALUE!</v>
      </c>
      <c r="Z5" s="75" t="e">
        <f>+X5+Y5</f>
        <v>#VALUE!</v>
      </c>
      <c r="AA5" s="13" t="str">
        <f>IFERROR(+X5/X$160,"")</f>
        <v/>
      </c>
      <c r="AB5" s="70"/>
      <c r="AC5" s="75">
        <f>IFERROR(+AC$160*AA5,0)</f>
        <v>0</v>
      </c>
      <c r="AE5" s="78" t="e">
        <f>+Z5+AC5</f>
        <v>#VALUE!</v>
      </c>
    </row>
    <row r="6" spans="2:31" x14ac:dyDescent="0.25">
      <c r="B6" s="14" t="str">
        <f>+IF('Tipologie sottoutenze_consumi'!E30&gt;0,'Tipologie sottoutenze_consumi'!B30,"")</f>
        <v/>
      </c>
      <c r="C6" s="14"/>
      <c r="D6" s="75">
        <f>+IF(B6="",0,1*'Dati bolletta'!$D$30*'Dati bolletta'!$C$20*'Articolazione tariffaria'!$F$30)</f>
        <v>0</v>
      </c>
      <c r="E6" s="75">
        <f>+IF(B6="",0,1*'Dati bolletta'!$D$31*'Dati bolletta'!$C$20*'Articolazione tariffaria'!$F$31)</f>
        <v>0</v>
      </c>
      <c r="F6" s="75">
        <f>+IF(B6="",0,1*'Dati bolletta'!$D$32*'Dati bolletta'!$C$20*'Articolazione tariffaria'!$F$32)</f>
        <v>0</v>
      </c>
      <c r="G6" s="82">
        <f t="shared" ref="G6:G153" si="0">+SUM(D6:F6)</f>
        <v>0</v>
      </c>
      <c r="H6" s="67"/>
      <c r="I6" s="83" t="e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#VALUE!</v>
      </c>
      <c r="J6" s="75" t="e">
        <f>+'Tipologie sottoutenze_consumi'!E30*'Articolazione tariffaria'!F$26*'Dati bolletta'!$D$31</f>
        <v>#VALUE!</v>
      </c>
      <c r="K6" s="75" t="e">
        <f>+'Tipologie sottoutenze_consumi'!E30*'Articolazione tariffaria'!F$27*'Dati bolletta'!$D$32</f>
        <v>#VALUE!</v>
      </c>
      <c r="L6" s="82" t="e">
        <f t="shared" ref="L6:L153" si="1">+SUM(I6:K6)</f>
        <v>#VALUE!</v>
      </c>
      <c r="M6" s="67"/>
      <c r="N6" s="75">
        <f>+'Tipologie sottoutenze_consumi'!E30*'Articolazione tariffaria'!F$51*'Dati bolletta'!D$30</f>
        <v>0</v>
      </c>
      <c r="O6" s="75">
        <f>+'Tipologie sottoutenze_consumi'!E30*'Articolazione tariffaria'!F$51*'Dati bolletta'!$D$31</f>
        <v>0</v>
      </c>
      <c r="P6" s="75">
        <f>+'Tipologie sottoutenze_consumi'!E30*'Articolazione tariffaria'!F$51*'Dati bolletta'!$D$32</f>
        <v>0</v>
      </c>
      <c r="Q6" s="82">
        <f t="shared" ref="Q6:Q153" si="2">+SUM(N6:P6)</f>
        <v>0</v>
      </c>
      <c r="R6" s="67"/>
      <c r="S6" s="75" t="e">
        <f>+'Tipologie sottoutenze_consumi'!E30*'Articolazione tariffaria'!F$41*'Dati bolletta'!D$30</f>
        <v>#VALUE!</v>
      </c>
      <c r="T6" s="75" t="e">
        <f>+'Tipologie sottoutenze_consumi'!E30*'Articolazione tariffaria'!F$42*'Dati bolletta'!$D$31</f>
        <v>#VALUE!</v>
      </c>
      <c r="U6" s="75" t="e">
        <f>+'Tipologie sottoutenze_consumi'!E30*'Articolazione tariffaria'!F$43*'Dati bolletta'!$D$32</f>
        <v>#VALUE!</v>
      </c>
      <c r="V6" s="82" t="e">
        <f t="shared" ref="V6:V153" si="3">+SUM(S6:U6)</f>
        <v>#VALUE!</v>
      </c>
      <c r="W6" s="70"/>
      <c r="X6" s="75" t="e">
        <f t="shared" ref="X6:X153" si="4">+G6+L6+Q6+V6</f>
        <v>#VALUE!</v>
      </c>
      <c r="Y6" s="75" t="e">
        <f t="shared" ref="Y6:Y10" si="5">+X6*Y$3</f>
        <v>#VALUE!</v>
      </c>
      <c r="Z6" s="75" t="e">
        <f t="shared" ref="Z6:Z10" si="6">+X6+Y6</f>
        <v>#VALUE!</v>
      </c>
      <c r="AA6" s="13" t="str">
        <f t="shared" ref="AA6:AA24" si="7">IFERROR(+X6/X$160,"")</f>
        <v/>
      </c>
      <c r="AB6" s="70"/>
      <c r="AC6" s="75">
        <f t="shared" ref="AC6:AC24" si="8">IFERROR(+AC$160*AA6,0)</f>
        <v>0</v>
      </c>
      <c r="AE6" s="78" t="e">
        <f t="shared" ref="AE6:AE10" si="9">+Z6+AC6</f>
        <v>#VALUE!</v>
      </c>
    </row>
    <row r="7" spans="2:31" x14ac:dyDescent="0.25">
      <c r="B7" s="14" t="str">
        <f>+IF('Tipologie sottoutenze_consumi'!E31&gt;0,'Tipologie sottoutenze_consumi'!B31,"")</f>
        <v/>
      </c>
      <c r="C7" s="14"/>
      <c r="D7" s="75">
        <f>+IF(B7="",0,1*'Dati bolletta'!$D$30*'Dati bolletta'!$C$20*'Articolazione tariffaria'!$F$30)</f>
        <v>0</v>
      </c>
      <c r="E7" s="75">
        <f>+IF(B7="",0,1*'Dati bolletta'!$D$31*'Dati bolletta'!$C$20*'Articolazione tariffaria'!$F$31)</f>
        <v>0</v>
      </c>
      <c r="F7" s="75">
        <f>+IF(B7="",0,1*'Dati bolletta'!$D$32*'Dati bolletta'!$C$20*'Articolazione tariffaria'!$F$32)</f>
        <v>0</v>
      </c>
      <c r="G7" s="82">
        <f t="shared" si="0"/>
        <v>0</v>
      </c>
      <c r="H7" s="67"/>
      <c r="I7" s="83" t="e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#VALUE!</v>
      </c>
      <c r="J7" s="75" t="e">
        <f>+'Tipologie sottoutenze_consumi'!E31*'Articolazione tariffaria'!F$26*'Dati bolletta'!$D$31</f>
        <v>#VALUE!</v>
      </c>
      <c r="K7" s="75" t="e">
        <f>+'Tipologie sottoutenze_consumi'!E31*'Articolazione tariffaria'!F$27*'Dati bolletta'!$D$32</f>
        <v>#VALUE!</v>
      </c>
      <c r="L7" s="82" t="e">
        <f t="shared" si="1"/>
        <v>#VALUE!</v>
      </c>
      <c r="M7" s="67"/>
      <c r="N7" s="75">
        <f>+'Tipologie sottoutenze_consumi'!E31*'Articolazione tariffaria'!F$51*'Dati bolletta'!D$30</f>
        <v>0</v>
      </c>
      <c r="O7" s="75">
        <f>+'Tipologie sottoutenze_consumi'!E31*'Articolazione tariffaria'!F$51*'Dati bolletta'!$D$31</f>
        <v>0</v>
      </c>
      <c r="P7" s="75">
        <f>+'Tipologie sottoutenze_consumi'!E31*'Articolazione tariffaria'!F$51*'Dati bolletta'!$D$32</f>
        <v>0</v>
      </c>
      <c r="Q7" s="82">
        <f t="shared" si="2"/>
        <v>0</v>
      </c>
      <c r="R7" s="67"/>
      <c r="S7" s="75" t="e">
        <f>+'Tipologie sottoutenze_consumi'!E31*'Articolazione tariffaria'!F$41*'Dati bolletta'!D$30</f>
        <v>#VALUE!</v>
      </c>
      <c r="T7" s="75" t="e">
        <f>+'Tipologie sottoutenze_consumi'!E31*'Articolazione tariffaria'!F$42*'Dati bolletta'!$D$31</f>
        <v>#VALUE!</v>
      </c>
      <c r="U7" s="75" t="e">
        <f>+'Tipologie sottoutenze_consumi'!E31*'Articolazione tariffaria'!F$43*'Dati bolletta'!$D$32</f>
        <v>#VALUE!</v>
      </c>
      <c r="V7" s="82" t="e">
        <f t="shared" si="3"/>
        <v>#VALUE!</v>
      </c>
      <c r="W7" s="70"/>
      <c r="X7" s="75" t="e">
        <f t="shared" si="4"/>
        <v>#VALUE!</v>
      </c>
      <c r="Y7" s="75" t="e">
        <f t="shared" si="5"/>
        <v>#VALUE!</v>
      </c>
      <c r="Z7" s="75" t="e">
        <f t="shared" si="6"/>
        <v>#VALUE!</v>
      </c>
      <c r="AA7" s="13" t="str">
        <f t="shared" si="7"/>
        <v/>
      </c>
      <c r="AB7" s="70"/>
      <c r="AC7" s="75">
        <f t="shared" si="8"/>
        <v>0</v>
      </c>
      <c r="AE7" s="78" t="e">
        <f t="shared" si="9"/>
        <v>#VALUE!</v>
      </c>
    </row>
    <row r="8" spans="2:31" x14ac:dyDescent="0.25">
      <c r="B8" s="14" t="str">
        <f>+IF('Tipologie sottoutenze_consumi'!E32&gt;0,'Tipologie sottoutenze_consumi'!B32,"")</f>
        <v/>
      </c>
      <c r="C8" s="14"/>
      <c r="D8" s="75">
        <f>+IF(B8="",0,1*'Dati bolletta'!$D$30*'Dati bolletta'!$C$20*'Articolazione tariffaria'!$F$30)</f>
        <v>0</v>
      </c>
      <c r="E8" s="75">
        <f>+IF(B8="",0,1*'Dati bolletta'!$D$31*'Dati bolletta'!$C$20*'Articolazione tariffaria'!$F$31)</f>
        <v>0</v>
      </c>
      <c r="F8" s="75">
        <f>+IF(B8="",0,1*'Dati bolletta'!$D$32*'Dati bolletta'!$C$20*'Articolazione tariffaria'!$F$32)</f>
        <v>0</v>
      </c>
      <c r="G8" s="82">
        <f t="shared" si="0"/>
        <v>0</v>
      </c>
      <c r="H8" s="67"/>
      <c r="I8" s="83" t="e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#VALUE!</v>
      </c>
      <c r="J8" s="75" t="e">
        <f>+'Tipologie sottoutenze_consumi'!E32*'Articolazione tariffaria'!F$26*'Dati bolletta'!$D$31</f>
        <v>#VALUE!</v>
      </c>
      <c r="K8" s="75" t="e">
        <f>+'Tipologie sottoutenze_consumi'!E32*'Articolazione tariffaria'!F$27*'Dati bolletta'!$D$32</f>
        <v>#VALUE!</v>
      </c>
      <c r="L8" s="82" t="e">
        <f t="shared" si="1"/>
        <v>#VALUE!</v>
      </c>
      <c r="M8" s="67"/>
      <c r="N8" s="75">
        <f>+'Tipologie sottoutenze_consumi'!E32*'Articolazione tariffaria'!F$51*'Dati bolletta'!D$30</f>
        <v>0</v>
      </c>
      <c r="O8" s="75">
        <f>+'Tipologie sottoutenze_consumi'!E32*'Articolazione tariffaria'!F$51*'Dati bolletta'!$D$31</f>
        <v>0</v>
      </c>
      <c r="P8" s="75">
        <f>+'Tipologie sottoutenze_consumi'!E32*'Articolazione tariffaria'!F$51*'Dati bolletta'!$D$32</f>
        <v>0</v>
      </c>
      <c r="Q8" s="82">
        <f t="shared" si="2"/>
        <v>0</v>
      </c>
      <c r="R8" s="67"/>
      <c r="S8" s="75" t="e">
        <f>+'Tipologie sottoutenze_consumi'!E32*'Articolazione tariffaria'!F$41*'Dati bolletta'!D$30</f>
        <v>#VALUE!</v>
      </c>
      <c r="T8" s="75" t="e">
        <f>+'Tipologie sottoutenze_consumi'!E32*'Articolazione tariffaria'!F$42*'Dati bolletta'!$D$31</f>
        <v>#VALUE!</v>
      </c>
      <c r="U8" s="75" t="e">
        <f>+'Tipologie sottoutenze_consumi'!E32*'Articolazione tariffaria'!F$43*'Dati bolletta'!$D$32</f>
        <v>#VALUE!</v>
      </c>
      <c r="V8" s="82" t="e">
        <f t="shared" si="3"/>
        <v>#VALUE!</v>
      </c>
      <c r="W8" s="70"/>
      <c r="X8" s="75" t="e">
        <f t="shared" si="4"/>
        <v>#VALUE!</v>
      </c>
      <c r="Y8" s="75" t="e">
        <f t="shared" si="5"/>
        <v>#VALUE!</v>
      </c>
      <c r="Z8" s="75" t="e">
        <f t="shared" si="6"/>
        <v>#VALUE!</v>
      </c>
      <c r="AA8" s="13" t="str">
        <f t="shared" si="7"/>
        <v/>
      </c>
      <c r="AB8" s="70"/>
      <c r="AC8" s="75">
        <f t="shared" si="8"/>
        <v>0</v>
      </c>
      <c r="AE8" s="78" t="e">
        <f t="shared" si="9"/>
        <v>#VALUE!</v>
      </c>
    </row>
    <row r="9" spans="2:31" x14ac:dyDescent="0.25">
      <c r="B9" s="14" t="str">
        <f>+IF('Tipologie sottoutenze_consumi'!E33&gt;0,'Tipologie sottoutenze_consumi'!B33,"")</f>
        <v/>
      </c>
      <c r="C9" s="14"/>
      <c r="D9" s="75">
        <f>+IF(B9="",0,1*'Dati bolletta'!$D$30*'Dati bolletta'!$C$20*'Articolazione tariffaria'!$F$30)</f>
        <v>0</v>
      </c>
      <c r="E9" s="75">
        <f>+IF(B9="",0,1*'Dati bolletta'!$D$31*'Dati bolletta'!$C$20*'Articolazione tariffaria'!$F$31)</f>
        <v>0</v>
      </c>
      <c r="F9" s="75">
        <f>+IF(B9="",0,1*'Dati bolletta'!$D$32*'Dati bolletta'!$C$20*'Articolazione tariffaria'!$F$32)</f>
        <v>0</v>
      </c>
      <c r="G9" s="82">
        <f t="shared" si="0"/>
        <v>0</v>
      </c>
      <c r="H9" s="67"/>
      <c r="I9" s="83" t="e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#VALUE!</v>
      </c>
      <c r="J9" s="75" t="e">
        <f>+'Tipologie sottoutenze_consumi'!E33*'Articolazione tariffaria'!F$26*'Dati bolletta'!$D$31</f>
        <v>#VALUE!</v>
      </c>
      <c r="K9" s="75" t="e">
        <f>+'Tipologie sottoutenze_consumi'!E33*'Articolazione tariffaria'!F$27*'Dati bolletta'!$D$32</f>
        <v>#VALUE!</v>
      </c>
      <c r="L9" s="82" t="e">
        <f t="shared" si="1"/>
        <v>#VALUE!</v>
      </c>
      <c r="M9" s="67"/>
      <c r="N9" s="75">
        <f>+'Tipologie sottoutenze_consumi'!E33*'Articolazione tariffaria'!F$51*'Dati bolletta'!D$30</f>
        <v>0</v>
      </c>
      <c r="O9" s="75">
        <f>+'Tipologie sottoutenze_consumi'!E33*'Articolazione tariffaria'!F$51*'Dati bolletta'!$D$31</f>
        <v>0</v>
      </c>
      <c r="P9" s="75">
        <f>+'Tipologie sottoutenze_consumi'!E33*'Articolazione tariffaria'!F$51*'Dati bolletta'!$D$32</f>
        <v>0</v>
      </c>
      <c r="Q9" s="82">
        <f t="shared" si="2"/>
        <v>0</v>
      </c>
      <c r="R9" s="67"/>
      <c r="S9" s="75" t="e">
        <f>+'Tipologie sottoutenze_consumi'!E33*'Articolazione tariffaria'!F$41*'Dati bolletta'!D$30</f>
        <v>#VALUE!</v>
      </c>
      <c r="T9" s="75" t="e">
        <f>+'Tipologie sottoutenze_consumi'!E33*'Articolazione tariffaria'!F$42*'Dati bolletta'!$D$31</f>
        <v>#VALUE!</v>
      </c>
      <c r="U9" s="75" t="e">
        <f>+'Tipologie sottoutenze_consumi'!E33*'Articolazione tariffaria'!F$43*'Dati bolletta'!$D$32</f>
        <v>#VALUE!</v>
      </c>
      <c r="V9" s="82" t="e">
        <f t="shared" si="3"/>
        <v>#VALUE!</v>
      </c>
      <c r="W9" s="70"/>
      <c r="X9" s="75" t="e">
        <f t="shared" si="4"/>
        <v>#VALUE!</v>
      </c>
      <c r="Y9" s="75" t="e">
        <f t="shared" si="5"/>
        <v>#VALUE!</v>
      </c>
      <c r="Z9" s="75" t="e">
        <f t="shared" si="6"/>
        <v>#VALUE!</v>
      </c>
      <c r="AA9" s="13" t="str">
        <f t="shared" si="7"/>
        <v/>
      </c>
      <c r="AB9" s="70"/>
      <c r="AC9" s="75">
        <f t="shared" si="8"/>
        <v>0</v>
      </c>
      <c r="AE9" s="78" t="e">
        <f t="shared" si="9"/>
        <v>#VALUE!</v>
      </c>
    </row>
    <row r="10" spans="2:31" x14ac:dyDescent="0.25">
      <c r="B10" s="14" t="str">
        <f>+IF('Tipologie sottoutenze_consumi'!E34&gt;0,'Tipologie sottoutenze_consumi'!B34,"")</f>
        <v/>
      </c>
      <c r="C10" s="14"/>
      <c r="D10" s="75">
        <f>+IF(B10="",0,1*'Dati bolletta'!$D$30*'Dati bolletta'!$C$20*'Articolazione tariffaria'!$F$30)</f>
        <v>0</v>
      </c>
      <c r="E10" s="75">
        <f>+IF(B10="",0,1*'Dati bolletta'!$D$31*'Dati bolletta'!$C$20*'Articolazione tariffaria'!$F$31)</f>
        <v>0</v>
      </c>
      <c r="F10" s="75">
        <f>+IF(B10="",0,1*'Dati bolletta'!$D$32*'Dati bolletta'!$C$20*'Articolazione tariffaria'!$F$32)</f>
        <v>0</v>
      </c>
      <c r="G10" s="82">
        <f t="shared" si="0"/>
        <v>0</v>
      </c>
      <c r="H10" s="67"/>
      <c r="I10" s="83" t="e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#VALUE!</v>
      </c>
      <c r="J10" s="75" t="e">
        <f>+'Tipologie sottoutenze_consumi'!E34*'Articolazione tariffaria'!F$26*'Dati bolletta'!$D$31</f>
        <v>#VALUE!</v>
      </c>
      <c r="K10" s="75" t="e">
        <f>+'Tipologie sottoutenze_consumi'!E34*'Articolazione tariffaria'!F$27*'Dati bolletta'!$D$32</f>
        <v>#VALUE!</v>
      </c>
      <c r="L10" s="82" t="e">
        <f t="shared" si="1"/>
        <v>#VALUE!</v>
      </c>
      <c r="M10" s="67"/>
      <c r="N10" s="75">
        <f>+'Tipologie sottoutenze_consumi'!E34*'Articolazione tariffaria'!F$51*'Dati bolletta'!D$30</f>
        <v>0</v>
      </c>
      <c r="O10" s="75">
        <f>+'Tipologie sottoutenze_consumi'!E34*'Articolazione tariffaria'!F$51*'Dati bolletta'!$D$31</f>
        <v>0</v>
      </c>
      <c r="P10" s="75">
        <f>+'Tipologie sottoutenze_consumi'!E34*'Articolazione tariffaria'!F$51*'Dati bolletta'!$D$32</f>
        <v>0</v>
      </c>
      <c r="Q10" s="82">
        <f t="shared" si="2"/>
        <v>0</v>
      </c>
      <c r="R10" s="67"/>
      <c r="S10" s="75" t="e">
        <f>+'Tipologie sottoutenze_consumi'!E34*'Articolazione tariffaria'!F$41*'Dati bolletta'!D$30</f>
        <v>#VALUE!</v>
      </c>
      <c r="T10" s="75" t="e">
        <f>+'Tipologie sottoutenze_consumi'!E34*'Articolazione tariffaria'!F$42*'Dati bolletta'!$D$31</f>
        <v>#VALUE!</v>
      </c>
      <c r="U10" s="75" t="e">
        <f>+'Tipologie sottoutenze_consumi'!E34*'Articolazione tariffaria'!F$43*'Dati bolletta'!$D$32</f>
        <v>#VALUE!</v>
      </c>
      <c r="V10" s="82" t="e">
        <f t="shared" si="3"/>
        <v>#VALUE!</v>
      </c>
      <c r="W10" s="70"/>
      <c r="X10" s="75" t="e">
        <f t="shared" si="4"/>
        <v>#VALUE!</v>
      </c>
      <c r="Y10" s="75" t="e">
        <f t="shared" si="5"/>
        <v>#VALUE!</v>
      </c>
      <c r="Z10" s="75" t="e">
        <f t="shared" si="6"/>
        <v>#VALUE!</v>
      </c>
      <c r="AA10" s="13" t="str">
        <f t="shared" si="7"/>
        <v/>
      </c>
      <c r="AB10" s="70"/>
      <c r="AC10" s="75">
        <f t="shared" si="8"/>
        <v>0</v>
      </c>
      <c r="AE10" s="78" t="e">
        <f t="shared" si="9"/>
        <v>#VALUE!</v>
      </c>
    </row>
    <row r="11" spans="2:31" x14ac:dyDescent="0.25">
      <c r="B11" s="14" t="str">
        <f>+IF('Tipologie sottoutenze_consumi'!E35&gt;0,'Tipologie sottoutenze_consumi'!B35,"")</f>
        <v/>
      </c>
      <c r="C11" s="14"/>
      <c r="D11" s="75">
        <f>+IF(B11="",0,1*'Dati bolletta'!$D$30*'Dati bolletta'!$C$20*'Articolazione tariffaria'!$F$30)</f>
        <v>0</v>
      </c>
      <c r="E11" s="75">
        <f>+IF(B11="",0,1*'Dati bolletta'!$D$31*'Dati bolletta'!$C$20*'Articolazione tariffaria'!$F$31)</f>
        <v>0</v>
      </c>
      <c r="F11" s="75">
        <f>+IF(B11="",0,1*'Dati bolletta'!$D$32*'Dati bolletta'!$C$20*'Articolazione tariffaria'!$F$32)</f>
        <v>0</v>
      </c>
      <c r="G11" s="82">
        <f t="shared" ref="G11:G24" si="10">+SUM(D11:F11)</f>
        <v>0</v>
      </c>
      <c r="H11" s="67"/>
      <c r="I11" s="83" t="e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#VALUE!</v>
      </c>
      <c r="J11" s="75" t="e">
        <f>+'Tipologie sottoutenze_consumi'!E35*'Articolazione tariffaria'!F$26*'Dati bolletta'!$D$31</f>
        <v>#VALUE!</v>
      </c>
      <c r="K11" s="75" t="e">
        <f>+'Tipologie sottoutenze_consumi'!E35*'Articolazione tariffaria'!F$27*'Dati bolletta'!$D$32</f>
        <v>#VALUE!</v>
      </c>
      <c r="L11" s="82" t="e">
        <f t="shared" ref="L11:L24" si="11">+SUM(I11:K11)</f>
        <v>#VALUE!</v>
      </c>
      <c r="M11" s="67"/>
      <c r="N11" s="75">
        <f>+'Tipologie sottoutenze_consumi'!E35*'Articolazione tariffaria'!F$51*'Dati bolletta'!D$30</f>
        <v>0</v>
      </c>
      <c r="O11" s="75">
        <f>+'Tipologie sottoutenze_consumi'!E35*'Articolazione tariffaria'!F$51*'Dati bolletta'!$D$31</f>
        <v>0</v>
      </c>
      <c r="P11" s="75">
        <f>+'Tipologie sottoutenze_consumi'!E35*'Articolazione tariffaria'!F$51*'Dati bolletta'!$D$32</f>
        <v>0</v>
      </c>
      <c r="Q11" s="82">
        <f t="shared" ref="Q11:Q24" si="12">+SUM(N11:P11)</f>
        <v>0</v>
      </c>
      <c r="R11" s="67"/>
      <c r="S11" s="75" t="e">
        <f>+'Tipologie sottoutenze_consumi'!E35*'Articolazione tariffaria'!F$41*'Dati bolletta'!D$30</f>
        <v>#VALUE!</v>
      </c>
      <c r="T11" s="75" t="e">
        <f>+'Tipologie sottoutenze_consumi'!E35*'Articolazione tariffaria'!F$42*'Dati bolletta'!$D$31</f>
        <v>#VALUE!</v>
      </c>
      <c r="U11" s="75" t="e">
        <f>+'Tipologie sottoutenze_consumi'!E35*'Articolazione tariffaria'!F$43*'Dati bolletta'!$D$32</f>
        <v>#VALUE!</v>
      </c>
      <c r="V11" s="82" t="e">
        <f t="shared" ref="V11:V24" si="13">+SUM(S11:U11)</f>
        <v>#VALUE!</v>
      </c>
      <c r="W11" s="70"/>
      <c r="X11" s="75" t="e">
        <f t="shared" ref="X11:X24" si="14">+G11+L11+Q11+V11</f>
        <v>#VALUE!</v>
      </c>
      <c r="Y11" s="75" t="e">
        <f t="shared" ref="Y11:Y24" si="15">+X11*Y$3</f>
        <v>#VALUE!</v>
      </c>
      <c r="Z11" s="75" t="e">
        <f t="shared" ref="Z11:Z24" si="16">+X11+Y11</f>
        <v>#VALUE!</v>
      </c>
      <c r="AA11" s="13" t="str">
        <f t="shared" si="7"/>
        <v/>
      </c>
      <c r="AB11" s="70"/>
      <c r="AC11" s="75">
        <f t="shared" si="8"/>
        <v>0</v>
      </c>
      <c r="AE11" s="78" t="e">
        <f t="shared" ref="AE11:AE24" si="17">+Z11+AC11</f>
        <v>#VALUE!</v>
      </c>
    </row>
    <row r="12" spans="2:31" x14ac:dyDescent="0.25">
      <c r="B12" s="14" t="str">
        <f>+IF('Tipologie sottoutenze_consumi'!E36&gt;0,'Tipologie sottoutenze_consumi'!B36,"")</f>
        <v/>
      </c>
      <c r="C12" s="14"/>
      <c r="D12" s="75">
        <f>+IF(B12="",0,1*'Dati bolletta'!$D$30*'Dati bolletta'!$C$20*'Articolazione tariffaria'!$F$30)</f>
        <v>0</v>
      </c>
      <c r="E12" s="75">
        <f>+IF(B12="",0,1*'Dati bolletta'!$D$31*'Dati bolletta'!$C$20*'Articolazione tariffaria'!$F$31)</f>
        <v>0</v>
      </c>
      <c r="F12" s="75">
        <f>+IF(B12="",0,1*'Dati bolletta'!$D$32*'Dati bolletta'!$C$20*'Articolazione tariffaria'!$F$32)</f>
        <v>0</v>
      </c>
      <c r="G12" s="82">
        <f t="shared" si="10"/>
        <v>0</v>
      </c>
      <c r="H12" s="67"/>
      <c r="I12" s="83" t="e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#VALUE!</v>
      </c>
      <c r="J12" s="75" t="e">
        <f>+'Tipologie sottoutenze_consumi'!E36*'Articolazione tariffaria'!F$26*'Dati bolletta'!$D$31</f>
        <v>#VALUE!</v>
      </c>
      <c r="K12" s="75" t="e">
        <f>+'Tipologie sottoutenze_consumi'!E36*'Articolazione tariffaria'!F$27*'Dati bolletta'!$D$32</f>
        <v>#VALUE!</v>
      </c>
      <c r="L12" s="82" t="e">
        <f t="shared" si="11"/>
        <v>#VALUE!</v>
      </c>
      <c r="M12" s="67"/>
      <c r="N12" s="75">
        <f>+'Tipologie sottoutenze_consumi'!E36*'Articolazione tariffaria'!F$51*'Dati bolletta'!D$30</f>
        <v>0</v>
      </c>
      <c r="O12" s="75">
        <f>+'Tipologie sottoutenze_consumi'!E36*'Articolazione tariffaria'!F$51*'Dati bolletta'!$D$31</f>
        <v>0</v>
      </c>
      <c r="P12" s="75">
        <f>+'Tipologie sottoutenze_consumi'!E36*'Articolazione tariffaria'!F$51*'Dati bolletta'!$D$32</f>
        <v>0</v>
      </c>
      <c r="Q12" s="82">
        <f t="shared" si="12"/>
        <v>0</v>
      </c>
      <c r="R12" s="67"/>
      <c r="S12" s="75" t="e">
        <f>+'Tipologie sottoutenze_consumi'!E36*'Articolazione tariffaria'!F$41*'Dati bolletta'!D$30</f>
        <v>#VALUE!</v>
      </c>
      <c r="T12" s="75" t="e">
        <f>+'Tipologie sottoutenze_consumi'!E36*'Articolazione tariffaria'!F$42*'Dati bolletta'!$D$31</f>
        <v>#VALUE!</v>
      </c>
      <c r="U12" s="75" t="e">
        <f>+'Tipologie sottoutenze_consumi'!E36*'Articolazione tariffaria'!F$43*'Dati bolletta'!$D$32</f>
        <v>#VALUE!</v>
      </c>
      <c r="V12" s="82" t="e">
        <f t="shared" si="13"/>
        <v>#VALUE!</v>
      </c>
      <c r="W12" s="70"/>
      <c r="X12" s="75" t="e">
        <f t="shared" si="14"/>
        <v>#VALUE!</v>
      </c>
      <c r="Y12" s="75" t="e">
        <f t="shared" si="15"/>
        <v>#VALUE!</v>
      </c>
      <c r="Z12" s="75" t="e">
        <f t="shared" si="16"/>
        <v>#VALUE!</v>
      </c>
      <c r="AA12" s="13" t="str">
        <f t="shared" si="7"/>
        <v/>
      </c>
      <c r="AB12" s="70"/>
      <c r="AC12" s="75">
        <f t="shared" si="8"/>
        <v>0</v>
      </c>
      <c r="AE12" s="78" t="e">
        <f t="shared" si="17"/>
        <v>#VALUE!</v>
      </c>
    </row>
    <row r="13" spans="2:31" x14ac:dyDescent="0.25">
      <c r="B13" s="14" t="str">
        <f>+IF('Tipologie sottoutenze_consumi'!E37&gt;0,'Tipologie sottoutenze_consumi'!B37,"")</f>
        <v/>
      </c>
      <c r="C13" s="14"/>
      <c r="D13" s="75">
        <f>+IF(B13="",0,1*'Dati bolletta'!$D$30*'Dati bolletta'!$C$20*'Articolazione tariffaria'!$F$30)</f>
        <v>0</v>
      </c>
      <c r="E13" s="75">
        <f>+IF(B13="",0,1*'Dati bolletta'!$D$31*'Dati bolletta'!$C$20*'Articolazione tariffaria'!$F$31)</f>
        <v>0</v>
      </c>
      <c r="F13" s="75">
        <f>+IF(B13="",0,1*'Dati bolletta'!$D$32*'Dati bolletta'!$C$20*'Articolazione tariffaria'!$F$32)</f>
        <v>0</v>
      </c>
      <c r="G13" s="82">
        <f t="shared" si="10"/>
        <v>0</v>
      </c>
      <c r="H13" s="67"/>
      <c r="I13" s="83" t="e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#VALUE!</v>
      </c>
      <c r="J13" s="75" t="e">
        <f>+'Tipologie sottoutenze_consumi'!E37*'Articolazione tariffaria'!F$26*'Dati bolletta'!$D$31</f>
        <v>#VALUE!</v>
      </c>
      <c r="K13" s="75" t="e">
        <f>+'Tipologie sottoutenze_consumi'!E37*'Articolazione tariffaria'!F$27*'Dati bolletta'!$D$32</f>
        <v>#VALUE!</v>
      </c>
      <c r="L13" s="82" t="e">
        <f t="shared" si="11"/>
        <v>#VALUE!</v>
      </c>
      <c r="M13" s="67"/>
      <c r="N13" s="75">
        <f>+'Tipologie sottoutenze_consumi'!E37*'Articolazione tariffaria'!F$51*'Dati bolletta'!D$30</f>
        <v>0</v>
      </c>
      <c r="O13" s="75">
        <f>+'Tipologie sottoutenze_consumi'!E37*'Articolazione tariffaria'!F$51*'Dati bolletta'!$D$31</f>
        <v>0</v>
      </c>
      <c r="P13" s="75">
        <f>+'Tipologie sottoutenze_consumi'!E37*'Articolazione tariffaria'!F$51*'Dati bolletta'!$D$32</f>
        <v>0</v>
      </c>
      <c r="Q13" s="82">
        <f t="shared" si="12"/>
        <v>0</v>
      </c>
      <c r="R13" s="67"/>
      <c r="S13" s="75" t="e">
        <f>+'Tipologie sottoutenze_consumi'!E37*'Articolazione tariffaria'!F$41*'Dati bolletta'!D$30</f>
        <v>#VALUE!</v>
      </c>
      <c r="T13" s="75" t="e">
        <f>+'Tipologie sottoutenze_consumi'!E37*'Articolazione tariffaria'!F$42*'Dati bolletta'!$D$31</f>
        <v>#VALUE!</v>
      </c>
      <c r="U13" s="75" t="e">
        <f>+'Tipologie sottoutenze_consumi'!E37*'Articolazione tariffaria'!F$43*'Dati bolletta'!$D$32</f>
        <v>#VALUE!</v>
      </c>
      <c r="V13" s="82" t="e">
        <f t="shared" si="13"/>
        <v>#VALUE!</v>
      </c>
      <c r="W13" s="70"/>
      <c r="X13" s="75" t="e">
        <f t="shared" si="14"/>
        <v>#VALUE!</v>
      </c>
      <c r="Y13" s="75" t="e">
        <f t="shared" si="15"/>
        <v>#VALUE!</v>
      </c>
      <c r="Z13" s="75" t="e">
        <f t="shared" si="16"/>
        <v>#VALUE!</v>
      </c>
      <c r="AA13" s="13" t="str">
        <f t="shared" si="7"/>
        <v/>
      </c>
      <c r="AB13" s="70"/>
      <c r="AC13" s="75">
        <f t="shared" si="8"/>
        <v>0</v>
      </c>
      <c r="AE13" s="78" t="e">
        <f t="shared" si="17"/>
        <v>#VALUE!</v>
      </c>
    </row>
    <row r="14" spans="2:31" x14ac:dyDescent="0.25">
      <c r="B14" s="14" t="str">
        <f>+IF('Tipologie sottoutenze_consumi'!E38&gt;0,'Tipologie sottoutenze_consumi'!B38,"")</f>
        <v/>
      </c>
      <c r="C14" s="14"/>
      <c r="D14" s="75">
        <f>+IF(B14="",0,1*'Dati bolletta'!$D$30*'Dati bolletta'!$C$20*'Articolazione tariffaria'!$F$30)</f>
        <v>0</v>
      </c>
      <c r="E14" s="75">
        <f>+IF(B14="",0,1*'Dati bolletta'!$D$31*'Dati bolletta'!$C$20*'Articolazione tariffaria'!$F$31)</f>
        <v>0</v>
      </c>
      <c r="F14" s="75">
        <f>+IF(B14="",0,1*'Dati bolletta'!$D$32*'Dati bolletta'!$C$20*'Articolazione tariffaria'!$F$32)</f>
        <v>0</v>
      </c>
      <c r="G14" s="82">
        <f t="shared" si="10"/>
        <v>0</v>
      </c>
      <c r="H14" s="67"/>
      <c r="I14" s="83" t="e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#VALUE!</v>
      </c>
      <c r="J14" s="75" t="e">
        <f>+'Tipologie sottoutenze_consumi'!E38*'Articolazione tariffaria'!F$26*'Dati bolletta'!$D$31</f>
        <v>#VALUE!</v>
      </c>
      <c r="K14" s="75" t="e">
        <f>+'Tipologie sottoutenze_consumi'!E38*'Articolazione tariffaria'!F$27*'Dati bolletta'!$D$32</f>
        <v>#VALUE!</v>
      </c>
      <c r="L14" s="82" t="e">
        <f t="shared" si="11"/>
        <v>#VALUE!</v>
      </c>
      <c r="M14" s="67"/>
      <c r="N14" s="75">
        <f>+'Tipologie sottoutenze_consumi'!E38*'Articolazione tariffaria'!F$51*'Dati bolletta'!D$30</f>
        <v>0</v>
      </c>
      <c r="O14" s="75">
        <f>+'Tipologie sottoutenze_consumi'!E38*'Articolazione tariffaria'!F$51*'Dati bolletta'!$D$31</f>
        <v>0</v>
      </c>
      <c r="P14" s="75">
        <f>+'Tipologie sottoutenze_consumi'!E38*'Articolazione tariffaria'!F$51*'Dati bolletta'!$D$32</f>
        <v>0</v>
      </c>
      <c r="Q14" s="82">
        <f t="shared" si="12"/>
        <v>0</v>
      </c>
      <c r="R14" s="67"/>
      <c r="S14" s="75" t="e">
        <f>+'Tipologie sottoutenze_consumi'!E38*'Articolazione tariffaria'!F$41*'Dati bolletta'!D$30</f>
        <v>#VALUE!</v>
      </c>
      <c r="T14" s="75" t="e">
        <f>+'Tipologie sottoutenze_consumi'!E38*'Articolazione tariffaria'!F$42*'Dati bolletta'!$D$31</f>
        <v>#VALUE!</v>
      </c>
      <c r="U14" s="75" t="e">
        <f>+'Tipologie sottoutenze_consumi'!E38*'Articolazione tariffaria'!F$43*'Dati bolletta'!$D$32</f>
        <v>#VALUE!</v>
      </c>
      <c r="V14" s="82" t="e">
        <f t="shared" si="13"/>
        <v>#VALUE!</v>
      </c>
      <c r="W14" s="70"/>
      <c r="X14" s="75" t="e">
        <f t="shared" si="14"/>
        <v>#VALUE!</v>
      </c>
      <c r="Y14" s="75" t="e">
        <f t="shared" si="15"/>
        <v>#VALUE!</v>
      </c>
      <c r="Z14" s="75" t="e">
        <f t="shared" si="16"/>
        <v>#VALUE!</v>
      </c>
      <c r="AA14" s="13" t="str">
        <f t="shared" si="7"/>
        <v/>
      </c>
      <c r="AB14" s="70"/>
      <c r="AC14" s="75">
        <f t="shared" si="8"/>
        <v>0</v>
      </c>
      <c r="AE14" s="78" t="e">
        <f t="shared" si="17"/>
        <v>#VALUE!</v>
      </c>
    </row>
    <row r="15" spans="2:31" x14ac:dyDescent="0.25">
      <c r="B15" s="14" t="str">
        <f>+IF('Tipologie sottoutenze_consumi'!E39&gt;0,'Tipologie sottoutenze_consumi'!B39,"")</f>
        <v/>
      </c>
      <c r="C15" s="14"/>
      <c r="D15" s="75">
        <f>+IF(B15="",0,1*'Dati bolletta'!$D$30*'Dati bolletta'!$C$20*'Articolazione tariffaria'!$F$30)</f>
        <v>0</v>
      </c>
      <c r="E15" s="75">
        <f>+IF(B15="",0,1*'Dati bolletta'!$D$31*'Dati bolletta'!$C$20*'Articolazione tariffaria'!$F$31)</f>
        <v>0</v>
      </c>
      <c r="F15" s="75">
        <f>+IF(B15="",0,1*'Dati bolletta'!$D$32*'Dati bolletta'!$C$20*'Articolazione tariffaria'!$F$32)</f>
        <v>0</v>
      </c>
      <c r="G15" s="82">
        <f t="shared" si="10"/>
        <v>0</v>
      </c>
      <c r="H15" s="67"/>
      <c r="I15" s="83" t="e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#VALUE!</v>
      </c>
      <c r="J15" s="75" t="e">
        <f>+'Tipologie sottoutenze_consumi'!E39*'Articolazione tariffaria'!F$26*'Dati bolletta'!$D$31</f>
        <v>#VALUE!</v>
      </c>
      <c r="K15" s="75" t="e">
        <f>+'Tipologie sottoutenze_consumi'!E39*'Articolazione tariffaria'!F$27*'Dati bolletta'!$D$32</f>
        <v>#VALUE!</v>
      </c>
      <c r="L15" s="82" t="e">
        <f t="shared" si="11"/>
        <v>#VALUE!</v>
      </c>
      <c r="M15" s="67"/>
      <c r="N15" s="75">
        <f>+'Tipologie sottoutenze_consumi'!E39*'Articolazione tariffaria'!F$51*'Dati bolletta'!D$30</f>
        <v>0</v>
      </c>
      <c r="O15" s="75">
        <f>+'Tipologie sottoutenze_consumi'!E39*'Articolazione tariffaria'!F$51*'Dati bolletta'!$D$31</f>
        <v>0</v>
      </c>
      <c r="P15" s="75">
        <f>+'Tipologie sottoutenze_consumi'!E39*'Articolazione tariffaria'!F$51*'Dati bolletta'!$D$32</f>
        <v>0</v>
      </c>
      <c r="Q15" s="82">
        <f t="shared" si="12"/>
        <v>0</v>
      </c>
      <c r="R15" s="67"/>
      <c r="S15" s="75" t="e">
        <f>+'Tipologie sottoutenze_consumi'!E39*'Articolazione tariffaria'!F$41*'Dati bolletta'!D$30</f>
        <v>#VALUE!</v>
      </c>
      <c r="T15" s="75" t="e">
        <f>+'Tipologie sottoutenze_consumi'!E39*'Articolazione tariffaria'!F$42*'Dati bolletta'!$D$31</f>
        <v>#VALUE!</v>
      </c>
      <c r="U15" s="75" t="e">
        <f>+'Tipologie sottoutenze_consumi'!E39*'Articolazione tariffaria'!F$43*'Dati bolletta'!$D$32</f>
        <v>#VALUE!</v>
      </c>
      <c r="V15" s="82" t="e">
        <f t="shared" si="13"/>
        <v>#VALUE!</v>
      </c>
      <c r="W15" s="70"/>
      <c r="X15" s="75" t="e">
        <f t="shared" si="14"/>
        <v>#VALUE!</v>
      </c>
      <c r="Y15" s="75" t="e">
        <f t="shared" si="15"/>
        <v>#VALUE!</v>
      </c>
      <c r="Z15" s="75" t="e">
        <f t="shared" si="16"/>
        <v>#VALUE!</v>
      </c>
      <c r="AA15" s="13" t="str">
        <f t="shared" si="7"/>
        <v/>
      </c>
      <c r="AB15" s="70"/>
      <c r="AC15" s="75">
        <f t="shared" si="8"/>
        <v>0</v>
      </c>
      <c r="AE15" s="78" t="e">
        <f t="shared" si="17"/>
        <v>#VALUE!</v>
      </c>
    </row>
    <row r="16" spans="2:31" x14ac:dyDescent="0.25">
      <c r="B16" s="14" t="str">
        <f>+IF('Tipologie sottoutenze_consumi'!E40&gt;0,'Tipologie sottoutenze_consumi'!B40,"")</f>
        <v/>
      </c>
      <c r="C16" s="14"/>
      <c r="D16" s="75">
        <f>+IF(B16="",0,1*'Dati bolletta'!$D$30*'Dati bolletta'!$C$20*'Articolazione tariffaria'!$F$30)</f>
        <v>0</v>
      </c>
      <c r="E16" s="75">
        <f>+IF(B16="",0,1*'Dati bolletta'!$D$31*'Dati bolletta'!$C$20*'Articolazione tariffaria'!$F$31)</f>
        <v>0</v>
      </c>
      <c r="F16" s="75">
        <f>+IF(B16="",0,1*'Dati bolletta'!$D$32*'Dati bolletta'!$C$20*'Articolazione tariffaria'!$F$32)</f>
        <v>0</v>
      </c>
      <c r="G16" s="82">
        <f t="shared" si="10"/>
        <v>0</v>
      </c>
      <c r="H16" s="67"/>
      <c r="I16" s="83" t="e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#VALUE!</v>
      </c>
      <c r="J16" s="75" t="e">
        <f>+'Tipologie sottoutenze_consumi'!E40*'Articolazione tariffaria'!F$26*'Dati bolletta'!$D$31</f>
        <v>#VALUE!</v>
      </c>
      <c r="K16" s="75" t="e">
        <f>+'Tipologie sottoutenze_consumi'!E40*'Articolazione tariffaria'!F$27*'Dati bolletta'!$D$32</f>
        <v>#VALUE!</v>
      </c>
      <c r="L16" s="82" t="e">
        <f t="shared" si="11"/>
        <v>#VALUE!</v>
      </c>
      <c r="M16" s="67"/>
      <c r="N16" s="75">
        <f>+'Tipologie sottoutenze_consumi'!E40*'Articolazione tariffaria'!F$51*'Dati bolletta'!D$30</f>
        <v>0</v>
      </c>
      <c r="O16" s="75">
        <f>+'Tipologie sottoutenze_consumi'!E40*'Articolazione tariffaria'!F$51*'Dati bolletta'!$D$31</f>
        <v>0</v>
      </c>
      <c r="P16" s="75">
        <f>+'Tipologie sottoutenze_consumi'!E40*'Articolazione tariffaria'!F$51*'Dati bolletta'!$D$32</f>
        <v>0</v>
      </c>
      <c r="Q16" s="82">
        <f t="shared" si="12"/>
        <v>0</v>
      </c>
      <c r="R16" s="67"/>
      <c r="S16" s="75" t="e">
        <f>+'Tipologie sottoutenze_consumi'!E40*'Articolazione tariffaria'!F$41*'Dati bolletta'!D$30</f>
        <v>#VALUE!</v>
      </c>
      <c r="T16" s="75" t="e">
        <f>+'Tipologie sottoutenze_consumi'!E40*'Articolazione tariffaria'!F$42*'Dati bolletta'!$D$31</f>
        <v>#VALUE!</v>
      </c>
      <c r="U16" s="75" t="e">
        <f>+'Tipologie sottoutenze_consumi'!E40*'Articolazione tariffaria'!F$43*'Dati bolletta'!$D$32</f>
        <v>#VALUE!</v>
      </c>
      <c r="V16" s="82" t="e">
        <f t="shared" si="13"/>
        <v>#VALUE!</v>
      </c>
      <c r="W16" s="70"/>
      <c r="X16" s="75" t="e">
        <f t="shared" si="14"/>
        <v>#VALUE!</v>
      </c>
      <c r="Y16" s="75" t="e">
        <f t="shared" si="15"/>
        <v>#VALUE!</v>
      </c>
      <c r="Z16" s="75" t="e">
        <f t="shared" si="16"/>
        <v>#VALUE!</v>
      </c>
      <c r="AA16" s="13" t="str">
        <f t="shared" si="7"/>
        <v/>
      </c>
      <c r="AB16" s="70"/>
      <c r="AC16" s="75">
        <f t="shared" si="8"/>
        <v>0</v>
      </c>
      <c r="AE16" s="78" t="e">
        <f t="shared" si="17"/>
        <v>#VALUE!</v>
      </c>
    </row>
    <row r="17" spans="2:31" x14ac:dyDescent="0.25">
      <c r="B17" s="14" t="str">
        <f>+IF('Tipologie sottoutenze_consumi'!E41&gt;0,'Tipologie sottoutenze_consumi'!B41,"")</f>
        <v/>
      </c>
      <c r="C17" s="14"/>
      <c r="D17" s="75">
        <f>+IF(B17="",0,1*'Dati bolletta'!$D$30*'Dati bolletta'!$C$20*'Articolazione tariffaria'!$F$30)</f>
        <v>0</v>
      </c>
      <c r="E17" s="75">
        <f>+IF(B17="",0,1*'Dati bolletta'!$D$31*'Dati bolletta'!$C$20*'Articolazione tariffaria'!$F$31)</f>
        <v>0</v>
      </c>
      <c r="F17" s="75">
        <f>+IF(B17="",0,1*'Dati bolletta'!$D$32*'Dati bolletta'!$C$20*'Articolazione tariffaria'!$F$32)</f>
        <v>0</v>
      </c>
      <c r="G17" s="82">
        <f t="shared" si="10"/>
        <v>0</v>
      </c>
      <c r="H17" s="67"/>
      <c r="I17" s="83" t="e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#VALUE!</v>
      </c>
      <c r="J17" s="75" t="e">
        <f>+'Tipologie sottoutenze_consumi'!E41*'Articolazione tariffaria'!F$26*'Dati bolletta'!$D$31</f>
        <v>#VALUE!</v>
      </c>
      <c r="K17" s="75" t="e">
        <f>+'Tipologie sottoutenze_consumi'!E41*'Articolazione tariffaria'!F$27*'Dati bolletta'!$D$32</f>
        <v>#VALUE!</v>
      </c>
      <c r="L17" s="82" t="e">
        <f t="shared" si="11"/>
        <v>#VALUE!</v>
      </c>
      <c r="M17" s="67"/>
      <c r="N17" s="75">
        <f>+'Tipologie sottoutenze_consumi'!E41*'Articolazione tariffaria'!F$51*'Dati bolletta'!D$30</f>
        <v>0</v>
      </c>
      <c r="O17" s="75">
        <f>+'Tipologie sottoutenze_consumi'!E41*'Articolazione tariffaria'!F$51*'Dati bolletta'!$D$31</f>
        <v>0</v>
      </c>
      <c r="P17" s="75">
        <f>+'Tipologie sottoutenze_consumi'!E41*'Articolazione tariffaria'!F$51*'Dati bolletta'!$D$32</f>
        <v>0</v>
      </c>
      <c r="Q17" s="82">
        <f t="shared" si="12"/>
        <v>0</v>
      </c>
      <c r="R17" s="67"/>
      <c r="S17" s="75" t="e">
        <f>+'Tipologie sottoutenze_consumi'!E41*'Articolazione tariffaria'!F$41*'Dati bolletta'!D$30</f>
        <v>#VALUE!</v>
      </c>
      <c r="T17" s="75" t="e">
        <f>+'Tipologie sottoutenze_consumi'!E41*'Articolazione tariffaria'!F$42*'Dati bolletta'!$D$31</f>
        <v>#VALUE!</v>
      </c>
      <c r="U17" s="75" t="e">
        <f>+'Tipologie sottoutenze_consumi'!E41*'Articolazione tariffaria'!F$43*'Dati bolletta'!$D$32</f>
        <v>#VALUE!</v>
      </c>
      <c r="V17" s="82" t="e">
        <f t="shared" si="13"/>
        <v>#VALUE!</v>
      </c>
      <c r="W17" s="70"/>
      <c r="X17" s="75" t="e">
        <f t="shared" si="14"/>
        <v>#VALUE!</v>
      </c>
      <c r="Y17" s="75" t="e">
        <f t="shared" si="15"/>
        <v>#VALUE!</v>
      </c>
      <c r="Z17" s="75" t="e">
        <f t="shared" si="16"/>
        <v>#VALUE!</v>
      </c>
      <c r="AA17" s="13" t="str">
        <f t="shared" si="7"/>
        <v/>
      </c>
      <c r="AB17" s="70"/>
      <c r="AC17" s="75">
        <f t="shared" si="8"/>
        <v>0</v>
      </c>
      <c r="AE17" s="78" t="e">
        <f t="shared" si="17"/>
        <v>#VALUE!</v>
      </c>
    </row>
    <row r="18" spans="2:31" x14ac:dyDescent="0.25">
      <c r="B18" s="14" t="str">
        <f>+IF('Tipologie sottoutenze_consumi'!E42&gt;0,'Tipologie sottoutenze_consumi'!B42,"")</f>
        <v/>
      </c>
      <c r="C18" s="14"/>
      <c r="D18" s="75">
        <f>+IF(B18="",0,1*'Dati bolletta'!$D$30*'Dati bolletta'!$C$20*'Articolazione tariffaria'!$F$30)</f>
        <v>0</v>
      </c>
      <c r="E18" s="75">
        <f>+IF(B18="",0,1*'Dati bolletta'!$D$31*'Dati bolletta'!$C$20*'Articolazione tariffaria'!$F$31)</f>
        <v>0</v>
      </c>
      <c r="F18" s="75">
        <f>+IF(B18="",0,1*'Dati bolletta'!$D$32*'Dati bolletta'!$C$20*'Articolazione tariffaria'!$F$32)</f>
        <v>0</v>
      </c>
      <c r="G18" s="82">
        <f t="shared" si="10"/>
        <v>0</v>
      </c>
      <c r="H18" s="67"/>
      <c r="I18" s="83" t="e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#VALUE!</v>
      </c>
      <c r="J18" s="75" t="e">
        <f>+'Tipologie sottoutenze_consumi'!E42*'Articolazione tariffaria'!F$26*'Dati bolletta'!$D$31</f>
        <v>#VALUE!</v>
      </c>
      <c r="K18" s="75" t="e">
        <f>+'Tipologie sottoutenze_consumi'!E42*'Articolazione tariffaria'!F$27*'Dati bolletta'!$D$32</f>
        <v>#VALUE!</v>
      </c>
      <c r="L18" s="82" t="e">
        <f t="shared" si="11"/>
        <v>#VALUE!</v>
      </c>
      <c r="M18" s="67"/>
      <c r="N18" s="75">
        <f>+'Tipologie sottoutenze_consumi'!E42*'Articolazione tariffaria'!F$51*'Dati bolletta'!D$30</f>
        <v>0</v>
      </c>
      <c r="O18" s="75">
        <f>+'Tipologie sottoutenze_consumi'!E42*'Articolazione tariffaria'!F$51*'Dati bolletta'!$D$31</f>
        <v>0</v>
      </c>
      <c r="P18" s="75">
        <f>+'Tipologie sottoutenze_consumi'!E42*'Articolazione tariffaria'!F$51*'Dati bolletta'!$D$32</f>
        <v>0</v>
      </c>
      <c r="Q18" s="82">
        <f t="shared" si="12"/>
        <v>0</v>
      </c>
      <c r="R18" s="67"/>
      <c r="S18" s="75" t="e">
        <f>+'Tipologie sottoutenze_consumi'!E42*'Articolazione tariffaria'!F$41*'Dati bolletta'!D$30</f>
        <v>#VALUE!</v>
      </c>
      <c r="T18" s="75" t="e">
        <f>+'Tipologie sottoutenze_consumi'!E42*'Articolazione tariffaria'!F$42*'Dati bolletta'!$D$31</f>
        <v>#VALUE!</v>
      </c>
      <c r="U18" s="75" t="e">
        <f>+'Tipologie sottoutenze_consumi'!E42*'Articolazione tariffaria'!F$43*'Dati bolletta'!$D$32</f>
        <v>#VALUE!</v>
      </c>
      <c r="V18" s="82" t="e">
        <f t="shared" si="13"/>
        <v>#VALUE!</v>
      </c>
      <c r="W18" s="70"/>
      <c r="X18" s="75" t="e">
        <f t="shared" si="14"/>
        <v>#VALUE!</v>
      </c>
      <c r="Y18" s="75" t="e">
        <f t="shared" si="15"/>
        <v>#VALUE!</v>
      </c>
      <c r="Z18" s="75" t="e">
        <f t="shared" si="16"/>
        <v>#VALUE!</v>
      </c>
      <c r="AA18" s="13" t="str">
        <f t="shared" si="7"/>
        <v/>
      </c>
      <c r="AB18" s="70"/>
      <c r="AC18" s="75">
        <f t="shared" si="8"/>
        <v>0</v>
      </c>
      <c r="AE18" s="78" t="e">
        <f t="shared" si="17"/>
        <v>#VALUE!</v>
      </c>
    </row>
    <row r="19" spans="2:31" x14ac:dyDescent="0.25">
      <c r="B19" s="14" t="str">
        <f>+IF('Tipologie sottoutenze_consumi'!E43&gt;0,'Tipologie sottoutenze_consumi'!B43,"")</f>
        <v/>
      </c>
      <c r="C19" s="14"/>
      <c r="D19" s="75">
        <f>+IF(B19="",0,1*'Dati bolletta'!$D$30*'Dati bolletta'!$C$20*'Articolazione tariffaria'!$F$30)</f>
        <v>0</v>
      </c>
      <c r="E19" s="75">
        <f>+IF(B19="",0,1*'Dati bolletta'!$D$31*'Dati bolletta'!$C$20*'Articolazione tariffaria'!$F$31)</f>
        <v>0</v>
      </c>
      <c r="F19" s="75">
        <f>+IF(B19="",0,1*'Dati bolletta'!$D$32*'Dati bolletta'!$C$20*'Articolazione tariffaria'!$F$32)</f>
        <v>0</v>
      </c>
      <c r="G19" s="82">
        <f t="shared" si="10"/>
        <v>0</v>
      </c>
      <c r="H19" s="67"/>
      <c r="I19" s="83" t="e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#VALUE!</v>
      </c>
      <c r="J19" s="75" t="e">
        <f>+'Tipologie sottoutenze_consumi'!E43*'Articolazione tariffaria'!F$26*'Dati bolletta'!$D$31</f>
        <v>#VALUE!</v>
      </c>
      <c r="K19" s="75" t="e">
        <f>+'Tipologie sottoutenze_consumi'!E43*'Articolazione tariffaria'!F$27*'Dati bolletta'!$D$32</f>
        <v>#VALUE!</v>
      </c>
      <c r="L19" s="82" t="e">
        <f t="shared" si="11"/>
        <v>#VALUE!</v>
      </c>
      <c r="M19" s="67"/>
      <c r="N19" s="75">
        <f>+'Tipologie sottoutenze_consumi'!E43*'Articolazione tariffaria'!F$51*'Dati bolletta'!D$30</f>
        <v>0</v>
      </c>
      <c r="O19" s="75">
        <f>+'Tipologie sottoutenze_consumi'!E43*'Articolazione tariffaria'!F$51*'Dati bolletta'!$D$31</f>
        <v>0</v>
      </c>
      <c r="P19" s="75">
        <f>+'Tipologie sottoutenze_consumi'!E43*'Articolazione tariffaria'!F$51*'Dati bolletta'!$D$32</f>
        <v>0</v>
      </c>
      <c r="Q19" s="82">
        <f t="shared" si="12"/>
        <v>0</v>
      </c>
      <c r="R19" s="67"/>
      <c r="S19" s="75" t="e">
        <f>+'Tipologie sottoutenze_consumi'!E43*'Articolazione tariffaria'!F$41*'Dati bolletta'!D$30</f>
        <v>#VALUE!</v>
      </c>
      <c r="T19" s="75" t="e">
        <f>+'Tipologie sottoutenze_consumi'!E43*'Articolazione tariffaria'!F$42*'Dati bolletta'!$D$31</f>
        <v>#VALUE!</v>
      </c>
      <c r="U19" s="75" t="e">
        <f>+'Tipologie sottoutenze_consumi'!E43*'Articolazione tariffaria'!F$43*'Dati bolletta'!$D$32</f>
        <v>#VALUE!</v>
      </c>
      <c r="V19" s="82" t="e">
        <f t="shared" si="13"/>
        <v>#VALUE!</v>
      </c>
      <c r="W19" s="70"/>
      <c r="X19" s="75" t="e">
        <f t="shared" si="14"/>
        <v>#VALUE!</v>
      </c>
      <c r="Y19" s="75" t="e">
        <f t="shared" si="15"/>
        <v>#VALUE!</v>
      </c>
      <c r="Z19" s="75" t="e">
        <f t="shared" si="16"/>
        <v>#VALUE!</v>
      </c>
      <c r="AA19" s="13" t="str">
        <f t="shared" si="7"/>
        <v/>
      </c>
      <c r="AB19" s="70"/>
      <c r="AC19" s="75">
        <f t="shared" si="8"/>
        <v>0</v>
      </c>
      <c r="AE19" s="78" t="e">
        <f t="shared" si="17"/>
        <v>#VALUE!</v>
      </c>
    </row>
    <row r="20" spans="2:31" x14ac:dyDescent="0.25">
      <c r="B20" s="14" t="str">
        <f>+IF('Tipologie sottoutenze_consumi'!E44&gt;0,'Tipologie sottoutenze_consumi'!B44,"")</f>
        <v/>
      </c>
      <c r="C20" s="14"/>
      <c r="D20" s="75">
        <f>+IF(B20="",0,1*'Dati bolletta'!$D$30*'Dati bolletta'!$C$20*'Articolazione tariffaria'!$F$30)</f>
        <v>0</v>
      </c>
      <c r="E20" s="75">
        <f>+IF(B20="",0,1*'Dati bolletta'!$D$31*'Dati bolletta'!$C$20*'Articolazione tariffaria'!$F$31)</f>
        <v>0</v>
      </c>
      <c r="F20" s="75">
        <f>+IF(B20="",0,1*'Dati bolletta'!$D$32*'Dati bolletta'!$C$20*'Articolazione tariffaria'!$F$32)</f>
        <v>0</v>
      </c>
      <c r="G20" s="82">
        <f t="shared" si="10"/>
        <v>0</v>
      </c>
      <c r="H20" s="67"/>
      <c r="I20" s="83" t="e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#VALUE!</v>
      </c>
      <c r="J20" s="75" t="e">
        <f>+'Tipologie sottoutenze_consumi'!E44*'Articolazione tariffaria'!F$26*'Dati bolletta'!$D$31</f>
        <v>#VALUE!</v>
      </c>
      <c r="K20" s="75" t="e">
        <f>+'Tipologie sottoutenze_consumi'!E44*'Articolazione tariffaria'!F$27*'Dati bolletta'!$D$32</f>
        <v>#VALUE!</v>
      </c>
      <c r="L20" s="82" t="e">
        <f t="shared" si="11"/>
        <v>#VALUE!</v>
      </c>
      <c r="M20" s="67"/>
      <c r="N20" s="75">
        <f>+'Tipologie sottoutenze_consumi'!E44*'Articolazione tariffaria'!F$51*'Dati bolletta'!D$30</f>
        <v>0</v>
      </c>
      <c r="O20" s="75">
        <f>+'Tipologie sottoutenze_consumi'!E44*'Articolazione tariffaria'!F$51*'Dati bolletta'!$D$31</f>
        <v>0</v>
      </c>
      <c r="P20" s="75">
        <f>+'Tipologie sottoutenze_consumi'!E44*'Articolazione tariffaria'!F$51*'Dati bolletta'!$D$32</f>
        <v>0</v>
      </c>
      <c r="Q20" s="82">
        <f t="shared" si="12"/>
        <v>0</v>
      </c>
      <c r="R20" s="67"/>
      <c r="S20" s="75" t="e">
        <f>+'Tipologie sottoutenze_consumi'!E44*'Articolazione tariffaria'!F$41*'Dati bolletta'!D$30</f>
        <v>#VALUE!</v>
      </c>
      <c r="T20" s="75" t="e">
        <f>+'Tipologie sottoutenze_consumi'!E44*'Articolazione tariffaria'!F$42*'Dati bolletta'!$D$31</f>
        <v>#VALUE!</v>
      </c>
      <c r="U20" s="75" t="e">
        <f>+'Tipologie sottoutenze_consumi'!E44*'Articolazione tariffaria'!F$43*'Dati bolletta'!$D$32</f>
        <v>#VALUE!</v>
      </c>
      <c r="V20" s="82" t="e">
        <f t="shared" si="13"/>
        <v>#VALUE!</v>
      </c>
      <c r="W20" s="70"/>
      <c r="X20" s="75" t="e">
        <f t="shared" si="14"/>
        <v>#VALUE!</v>
      </c>
      <c r="Y20" s="75" t="e">
        <f t="shared" si="15"/>
        <v>#VALUE!</v>
      </c>
      <c r="Z20" s="75" t="e">
        <f t="shared" si="16"/>
        <v>#VALUE!</v>
      </c>
      <c r="AA20" s="13" t="str">
        <f t="shared" si="7"/>
        <v/>
      </c>
      <c r="AB20" s="70"/>
      <c r="AC20" s="75">
        <f t="shared" si="8"/>
        <v>0</v>
      </c>
      <c r="AE20" s="78" t="e">
        <f t="shared" si="17"/>
        <v>#VALUE!</v>
      </c>
    </row>
    <row r="21" spans="2:31" x14ac:dyDescent="0.25">
      <c r="B21" s="14" t="str">
        <f>+IF('Tipologie sottoutenze_consumi'!E45&gt;0,'Tipologie sottoutenze_consumi'!B45,"")</f>
        <v/>
      </c>
      <c r="C21" s="14"/>
      <c r="D21" s="75">
        <f>+IF(B21="",0,1*'Dati bolletta'!$D$30*'Dati bolletta'!$C$20*'Articolazione tariffaria'!$F$30)</f>
        <v>0</v>
      </c>
      <c r="E21" s="75">
        <f>+IF(B21="",0,1*'Dati bolletta'!$D$31*'Dati bolletta'!$C$20*'Articolazione tariffaria'!$F$31)</f>
        <v>0</v>
      </c>
      <c r="F21" s="75">
        <f>+IF(B21="",0,1*'Dati bolletta'!$D$32*'Dati bolletta'!$C$20*'Articolazione tariffaria'!$F$32)</f>
        <v>0</v>
      </c>
      <c r="G21" s="82">
        <f t="shared" si="10"/>
        <v>0</v>
      </c>
      <c r="H21" s="67"/>
      <c r="I21" s="83" t="e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#VALUE!</v>
      </c>
      <c r="J21" s="75" t="e">
        <f>+'Tipologie sottoutenze_consumi'!E45*'Articolazione tariffaria'!F$26*'Dati bolletta'!$D$31</f>
        <v>#VALUE!</v>
      </c>
      <c r="K21" s="75" t="e">
        <f>+'Tipologie sottoutenze_consumi'!E45*'Articolazione tariffaria'!F$27*'Dati bolletta'!$D$32</f>
        <v>#VALUE!</v>
      </c>
      <c r="L21" s="82" t="e">
        <f t="shared" si="11"/>
        <v>#VALUE!</v>
      </c>
      <c r="M21" s="67"/>
      <c r="N21" s="75">
        <f>+'Tipologie sottoutenze_consumi'!E45*'Articolazione tariffaria'!F$51*'Dati bolletta'!D$30</f>
        <v>0</v>
      </c>
      <c r="O21" s="75">
        <f>+'Tipologie sottoutenze_consumi'!E45*'Articolazione tariffaria'!F$51*'Dati bolletta'!$D$31</f>
        <v>0</v>
      </c>
      <c r="P21" s="75">
        <f>+'Tipologie sottoutenze_consumi'!E45*'Articolazione tariffaria'!F$51*'Dati bolletta'!$D$32</f>
        <v>0</v>
      </c>
      <c r="Q21" s="82">
        <f t="shared" si="12"/>
        <v>0</v>
      </c>
      <c r="R21" s="67"/>
      <c r="S21" s="75" t="e">
        <f>+'Tipologie sottoutenze_consumi'!E45*'Articolazione tariffaria'!F$41*'Dati bolletta'!D$30</f>
        <v>#VALUE!</v>
      </c>
      <c r="T21" s="75" t="e">
        <f>+'Tipologie sottoutenze_consumi'!E45*'Articolazione tariffaria'!F$42*'Dati bolletta'!$D$31</f>
        <v>#VALUE!</v>
      </c>
      <c r="U21" s="75" t="e">
        <f>+'Tipologie sottoutenze_consumi'!E45*'Articolazione tariffaria'!F$43*'Dati bolletta'!$D$32</f>
        <v>#VALUE!</v>
      </c>
      <c r="V21" s="82" t="e">
        <f t="shared" si="13"/>
        <v>#VALUE!</v>
      </c>
      <c r="W21" s="70"/>
      <c r="X21" s="75" t="e">
        <f t="shared" si="14"/>
        <v>#VALUE!</v>
      </c>
      <c r="Y21" s="75" t="e">
        <f t="shared" si="15"/>
        <v>#VALUE!</v>
      </c>
      <c r="Z21" s="75" t="e">
        <f t="shared" si="16"/>
        <v>#VALUE!</v>
      </c>
      <c r="AA21" s="13" t="str">
        <f t="shared" si="7"/>
        <v/>
      </c>
      <c r="AB21" s="70"/>
      <c r="AC21" s="75">
        <f t="shared" si="8"/>
        <v>0</v>
      </c>
      <c r="AE21" s="78" t="e">
        <f t="shared" si="17"/>
        <v>#VALUE!</v>
      </c>
    </row>
    <row r="22" spans="2:31" x14ac:dyDescent="0.25">
      <c r="B22" s="14" t="str">
        <f>+IF('Tipologie sottoutenze_consumi'!E46&gt;0,'Tipologie sottoutenze_consumi'!B46,"")</f>
        <v/>
      </c>
      <c r="C22" s="14"/>
      <c r="D22" s="75">
        <f>+IF(B22="",0,1*'Dati bolletta'!$D$30*'Dati bolletta'!$C$20*'Articolazione tariffaria'!$F$30)</f>
        <v>0</v>
      </c>
      <c r="E22" s="75">
        <f>+IF(B22="",0,1*'Dati bolletta'!$D$31*'Dati bolletta'!$C$20*'Articolazione tariffaria'!$F$31)</f>
        <v>0</v>
      </c>
      <c r="F22" s="75">
        <f>+IF(B22="",0,1*'Dati bolletta'!$D$32*'Dati bolletta'!$C$20*'Articolazione tariffaria'!$F$32)</f>
        <v>0</v>
      </c>
      <c r="G22" s="82">
        <f t="shared" si="10"/>
        <v>0</v>
      </c>
      <c r="H22" s="67"/>
      <c r="I22" s="83" t="e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#VALUE!</v>
      </c>
      <c r="J22" s="75" t="e">
        <f>+'Tipologie sottoutenze_consumi'!E46*'Articolazione tariffaria'!F$26*'Dati bolletta'!$D$31</f>
        <v>#VALUE!</v>
      </c>
      <c r="K22" s="75" t="e">
        <f>+'Tipologie sottoutenze_consumi'!E46*'Articolazione tariffaria'!F$27*'Dati bolletta'!$D$32</f>
        <v>#VALUE!</v>
      </c>
      <c r="L22" s="82" t="e">
        <f t="shared" si="11"/>
        <v>#VALUE!</v>
      </c>
      <c r="M22" s="67"/>
      <c r="N22" s="75">
        <f>+'Tipologie sottoutenze_consumi'!E46*'Articolazione tariffaria'!F$51*'Dati bolletta'!D$30</f>
        <v>0</v>
      </c>
      <c r="O22" s="75">
        <f>+'Tipologie sottoutenze_consumi'!E46*'Articolazione tariffaria'!F$51*'Dati bolletta'!$D$31</f>
        <v>0</v>
      </c>
      <c r="P22" s="75">
        <f>+'Tipologie sottoutenze_consumi'!E46*'Articolazione tariffaria'!F$51*'Dati bolletta'!$D$32</f>
        <v>0</v>
      </c>
      <c r="Q22" s="82">
        <f t="shared" si="12"/>
        <v>0</v>
      </c>
      <c r="R22" s="67"/>
      <c r="S22" s="75" t="e">
        <f>+'Tipologie sottoutenze_consumi'!E46*'Articolazione tariffaria'!F$41*'Dati bolletta'!D$30</f>
        <v>#VALUE!</v>
      </c>
      <c r="T22" s="75" t="e">
        <f>+'Tipologie sottoutenze_consumi'!E46*'Articolazione tariffaria'!F$42*'Dati bolletta'!$D$31</f>
        <v>#VALUE!</v>
      </c>
      <c r="U22" s="75" t="e">
        <f>+'Tipologie sottoutenze_consumi'!E46*'Articolazione tariffaria'!F$43*'Dati bolletta'!$D$32</f>
        <v>#VALUE!</v>
      </c>
      <c r="V22" s="82" t="e">
        <f t="shared" si="13"/>
        <v>#VALUE!</v>
      </c>
      <c r="W22" s="70"/>
      <c r="X22" s="75" t="e">
        <f t="shared" si="14"/>
        <v>#VALUE!</v>
      </c>
      <c r="Y22" s="75" t="e">
        <f t="shared" si="15"/>
        <v>#VALUE!</v>
      </c>
      <c r="Z22" s="75" t="e">
        <f t="shared" si="16"/>
        <v>#VALUE!</v>
      </c>
      <c r="AA22" s="13" t="str">
        <f t="shared" si="7"/>
        <v/>
      </c>
      <c r="AB22" s="70"/>
      <c r="AC22" s="75">
        <f t="shared" si="8"/>
        <v>0</v>
      </c>
      <c r="AE22" s="78" t="e">
        <f t="shared" si="17"/>
        <v>#VALUE!</v>
      </c>
    </row>
    <row r="23" spans="2:31" x14ac:dyDescent="0.25">
      <c r="B23" s="14" t="str">
        <f>+IF('Tipologie sottoutenze_consumi'!E47&gt;0,'Tipologie sottoutenze_consumi'!B47,"")</f>
        <v/>
      </c>
      <c r="C23" s="14"/>
      <c r="D23" s="75">
        <f>+IF(B23="",0,1*'Dati bolletta'!$D$30*'Dati bolletta'!$C$20*'Articolazione tariffaria'!$F$30)</f>
        <v>0</v>
      </c>
      <c r="E23" s="75">
        <f>+IF(B23="",0,1*'Dati bolletta'!$D$31*'Dati bolletta'!$C$20*'Articolazione tariffaria'!$F$31)</f>
        <v>0</v>
      </c>
      <c r="F23" s="75">
        <f>+IF(B23="",0,1*'Dati bolletta'!$D$32*'Dati bolletta'!$C$20*'Articolazione tariffaria'!$F$32)</f>
        <v>0</v>
      </c>
      <c r="G23" s="82">
        <f t="shared" si="10"/>
        <v>0</v>
      </c>
      <c r="H23" s="67"/>
      <c r="I23" s="83" t="e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#VALUE!</v>
      </c>
      <c r="J23" s="75" t="e">
        <f>+'Tipologie sottoutenze_consumi'!E47*'Articolazione tariffaria'!F$26*'Dati bolletta'!$D$31</f>
        <v>#VALUE!</v>
      </c>
      <c r="K23" s="75" t="e">
        <f>+'Tipologie sottoutenze_consumi'!E47*'Articolazione tariffaria'!F$27*'Dati bolletta'!$D$32</f>
        <v>#VALUE!</v>
      </c>
      <c r="L23" s="82" t="e">
        <f t="shared" si="11"/>
        <v>#VALUE!</v>
      </c>
      <c r="M23" s="67"/>
      <c r="N23" s="75">
        <f>+'Tipologie sottoutenze_consumi'!E47*'Articolazione tariffaria'!F$51*'Dati bolletta'!D$30</f>
        <v>0</v>
      </c>
      <c r="O23" s="75">
        <f>+'Tipologie sottoutenze_consumi'!E47*'Articolazione tariffaria'!F$51*'Dati bolletta'!$D$31</f>
        <v>0</v>
      </c>
      <c r="P23" s="75">
        <f>+'Tipologie sottoutenze_consumi'!E47*'Articolazione tariffaria'!F$51*'Dati bolletta'!$D$32</f>
        <v>0</v>
      </c>
      <c r="Q23" s="82">
        <f t="shared" si="12"/>
        <v>0</v>
      </c>
      <c r="R23" s="67"/>
      <c r="S23" s="75" t="e">
        <f>+'Tipologie sottoutenze_consumi'!E47*'Articolazione tariffaria'!F$41*'Dati bolletta'!D$30</f>
        <v>#VALUE!</v>
      </c>
      <c r="T23" s="75" t="e">
        <f>+'Tipologie sottoutenze_consumi'!E47*'Articolazione tariffaria'!F$42*'Dati bolletta'!$D$31</f>
        <v>#VALUE!</v>
      </c>
      <c r="U23" s="75" t="e">
        <f>+'Tipologie sottoutenze_consumi'!E47*'Articolazione tariffaria'!F$43*'Dati bolletta'!$D$32</f>
        <v>#VALUE!</v>
      </c>
      <c r="V23" s="82" t="e">
        <f t="shared" si="13"/>
        <v>#VALUE!</v>
      </c>
      <c r="W23" s="70"/>
      <c r="X23" s="75" t="e">
        <f t="shared" si="14"/>
        <v>#VALUE!</v>
      </c>
      <c r="Y23" s="75" t="e">
        <f t="shared" si="15"/>
        <v>#VALUE!</v>
      </c>
      <c r="Z23" s="75" t="e">
        <f t="shared" si="16"/>
        <v>#VALUE!</v>
      </c>
      <c r="AA23" s="13" t="str">
        <f t="shared" si="7"/>
        <v/>
      </c>
      <c r="AB23" s="70"/>
      <c r="AC23" s="75">
        <f t="shared" si="8"/>
        <v>0</v>
      </c>
      <c r="AE23" s="78" t="e">
        <f t="shared" si="17"/>
        <v>#VALUE!</v>
      </c>
    </row>
    <row r="24" spans="2:31" x14ac:dyDescent="0.25">
      <c r="B24" s="14" t="str">
        <f>+IF('Tipologie sottoutenze_consumi'!E48&gt;0,'Tipologie sottoutenze_consumi'!B48,"")</f>
        <v/>
      </c>
      <c r="C24" s="14"/>
      <c r="D24" s="75">
        <f>+IF(B24="",0,1*'Dati bolletta'!$D$30*'Dati bolletta'!$C$20*'Articolazione tariffaria'!$F$30)</f>
        <v>0</v>
      </c>
      <c r="E24" s="75">
        <f>+IF(B24="",0,1*'Dati bolletta'!$D$31*'Dati bolletta'!$C$20*'Articolazione tariffaria'!$F$31)</f>
        <v>0</v>
      </c>
      <c r="F24" s="75">
        <f>+IF(B24="",0,1*'Dati bolletta'!$D$32*'Dati bolletta'!$C$20*'Articolazione tariffaria'!$F$32)</f>
        <v>0</v>
      </c>
      <c r="G24" s="82">
        <f t="shared" si="10"/>
        <v>0</v>
      </c>
      <c r="H24" s="67"/>
      <c r="I24" s="83" t="e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#VALUE!</v>
      </c>
      <c r="J24" s="75" t="e">
        <f>+'Tipologie sottoutenze_consumi'!E48*'Articolazione tariffaria'!F$26*'Dati bolletta'!$D$31</f>
        <v>#VALUE!</v>
      </c>
      <c r="K24" s="75" t="e">
        <f>+'Tipologie sottoutenze_consumi'!E48*'Articolazione tariffaria'!F$27*'Dati bolletta'!$D$32</f>
        <v>#VALUE!</v>
      </c>
      <c r="L24" s="82" t="e">
        <f t="shared" si="11"/>
        <v>#VALUE!</v>
      </c>
      <c r="M24" s="67"/>
      <c r="N24" s="75">
        <f>+'Tipologie sottoutenze_consumi'!E48*'Articolazione tariffaria'!F$51*'Dati bolletta'!D$30</f>
        <v>0</v>
      </c>
      <c r="O24" s="75">
        <f>+'Tipologie sottoutenze_consumi'!E48*'Articolazione tariffaria'!F$51*'Dati bolletta'!$D$31</f>
        <v>0</v>
      </c>
      <c r="P24" s="75">
        <f>+'Tipologie sottoutenze_consumi'!E48*'Articolazione tariffaria'!F$51*'Dati bolletta'!$D$32</f>
        <v>0</v>
      </c>
      <c r="Q24" s="82">
        <f t="shared" si="12"/>
        <v>0</v>
      </c>
      <c r="R24" s="67"/>
      <c r="S24" s="75" t="e">
        <f>+'Tipologie sottoutenze_consumi'!E48*'Articolazione tariffaria'!F$41*'Dati bolletta'!D$30</f>
        <v>#VALUE!</v>
      </c>
      <c r="T24" s="75" t="e">
        <f>+'Tipologie sottoutenze_consumi'!E48*'Articolazione tariffaria'!F$42*'Dati bolletta'!$D$31</f>
        <v>#VALUE!</v>
      </c>
      <c r="U24" s="75" t="e">
        <f>+'Tipologie sottoutenze_consumi'!E48*'Articolazione tariffaria'!F$43*'Dati bolletta'!$D$32</f>
        <v>#VALUE!</v>
      </c>
      <c r="V24" s="82" t="e">
        <f t="shared" si="13"/>
        <v>#VALUE!</v>
      </c>
      <c r="W24" s="70"/>
      <c r="X24" s="75" t="e">
        <f t="shared" si="14"/>
        <v>#VALUE!</v>
      </c>
      <c r="Y24" s="75" t="e">
        <f t="shared" si="15"/>
        <v>#VALUE!</v>
      </c>
      <c r="Z24" s="75" t="e">
        <f t="shared" si="16"/>
        <v>#VALUE!</v>
      </c>
      <c r="AA24" s="13" t="str">
        <f t="shared" si="7"/>
        <v/>
      </c>
      <c r="AB24" s="70"/>
      <c r="AC24" s="75">
        <f t="shared" si="8"/>
        <v>0</v>
      </c>
      <c r="AE24" s="78" t="e">
        <f t="shared" si="17"/>
        <v>#VALUE!</v>
      </c>
    </row>
    <row r="25" spans="2:31" s="92" customFormat="1" ht="7.5" customHeight="1" x14ac:dyDescent="0.25">
      <c r="D25" s="93"/>
      <c r="E25" s="93"/>
      <c r="F25" s="93"/>
      <c r="G25" s="94"/>
      <c r="H25" s="95"/>
      <c r="I25" s="96"/>
      <c r="J25" s="93"/>
      <c r="K25" s="93"/>
      <c r="L25" s="94"/>
      <c r="M25" s="95"/>
      <c r="N25" s="93"/>
      <c r="O25" s="93"/>
      <c r="P25" s="93"/>
      <c r="Q25" s="94"/>
      <c r="R25" s="95"/>
      <c r="S25" s="93"/>
      <c r="T25" s="93"/>
      <c r="U25" s="93"/>
      <c r="V25" s="94"/>
      <c r="W25" s="95"/>
      <c r="X25" s="93"/>
      <c r="Y25" s="93"/>
      <c r="Z25" s="93"/>
      <c r="AA25" s="97"/>
      <c r="AB25" s="95"/>
      <c r="AC25" s="93"/>
      <c r="AD25" s="98"/>
      <c r="AE25" s="99"/>
    </row>
    <row r="26" spans="2:31" x14ac:dyDescent="0.25">
      <c r="B26" t="s">
        <v>44</v>
      </c>
      <c r="C26" s="91">
        <v>2</v>
      </c>
      <c r="D26" s="75"/>
      <c r="E26" s="75"/>
      <c r="F26" s="75"/>
      <c r="G26" s="82"/>
      <c r="H26" s="67"/>
      <c r="I26" s="83"/>
      <c r="J26" s="75"/>
      <c r="K26" s="75"/>
      <c r="L26" s="82"/>
      <c r="M26" s="67"/>
      <c r="N26" s="75"/>
      <c r="O26" s="75"/>
      <c r="P26" s="75"/>
      <c r="Q26" s="82"/>
      <c r="R26" s="67"/>
      <c r="S26" s="75"/>
      <c r="T26" s="75"/>
      <c r="U26" s="75"/>
      <c r="V26" s="82"/>
      <c r="W26" s="70"/>
      <c r="X26" s="75"/>
      <c r="Y26" s="75"/>
      <c r="Z26" s="75"/>
      <c r="AA26" s="13"/>
      <c r="AB26" s="70"/>
    </row>
    <row r="27" spans="2:31" x14ac:dyDescent="0.25">
      <c r="B27" s="14" t="str">
        <f>+IF('Tipologie sottoutenze_consumi'!E51&gt;0,'Tipologie sottoutenze_consumi'!B51,"")</f>
        <v/>
      </c>
      <c r="C27" s="14"/>
      <c r="D27" s="75">
        <f>+IF(B27="",0,1*'Dati bolletta'!$D$30*'Dati bolletta'!$C$20*'Articolazione tariffaria'!$F$30)</f>
        <v>0</v>
      </c>
      <c r="E27" s="75">
        <f>+IF(B27="",0,1*'Dati bolletta'!$D$31*'Dati bolletta'!$C$20*'Articolazione tariffaria'!$F$31)</f>
        <v>0</v>
      </c>
      <c r="F27" s="75">
        <f>+IF(B27="",0,1*'Dati bolletta'!$D$32*'Dati bolletta'!$C$20*'Articolazione tariffaria'!$F$32)</f>
        <v>0</v>
      </c>
      <c r="G27" s="82">
        <f t="shared" si="0"/>
        <v>0</v>
      </c>
      <c r="H27" s="67"/>
      <c r="I27" s="83" t="e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#VALUE!</v>
      </c>
      <c r="J27" s="75" t="e">
        <f>+'Tipologie sottoutenze_consumi'!E51*'Articolazione tariffaria'!F$26*'Dati bolletta'!$D$31</f>
        <v>#VALUE!</v>
      </c>
      <c r="K27" s="75" t="e">
        <f>+'Tipologie sottoutenze_consumi'!E51*'Articolazione tariffaria'!F$27*'Dati bolletta'!$D$32</f>
        <v>#VALUE!</v>
      </c>
      <c r="L27" s="82" t="e">
        <f t="shared" si="1"/>
        <v>#VALUE!</v>
      </c>
      <c r="M27" s="67"/>
      <c r="N27" s="75">
        <f>+'Tipologie sottoutenze_consumi'!E51*'Articolazione tariffaria'!F$51*'Dati bolletta'!D$30</f>
        <v>0</v>
      </c>
      <c r="O27" s="75">
        <f>+'Tipologie sottoutenze_consumi'!E51*'Articolazione tariffaria'!F$51*'Dati bolletta'!$D$31</f>
        <v>0</v>
      </c>
      <c r="P27" s="75">
        <f>+'Tipologie sottoutenze_consumi'!E51*'Articolazione tariffaria'!F$51*'Dati bolletta'!$D$32</f>
        <v>0</v>
      </c>
      <c r="Q27" s="82">
        <f t="shared" si="2"/>
        <v>0</v>
      </c>
      <c r="R27" s="67"/>
      <c r="S27" s="75" t="e">
        <f>+'Tipologie sottoutenze_consumi'!E51*'Articolazione tariffaria'!F$41*'Dati bolletta'!D$30</f>
        <v>#VALUE!</v>
      </c>
      <c r="T27" s="75" t="e">
        <f>+'Tipologie sottoutenze_consumi'!E51*'Articolazione tariffaria'!F$42*'Dati bolletta'!$D$31</f>
        <v>#VALUE!</v>
      </c>
      <c r="U27" s="75" t="e">
        <f>+'Tipologie sottoutenze_consumi'!E51*'Articolazione tariffaria'!F$43*'Dati bolletta'!$D$32</f>
        <v>#VALUE!</v>
      </c>
      <c r="V27" s="82" t="e">
        <f t="shared" si="3"/>
        <v>#VALUE!</v>
      </c>
      <c r="W27" s="70"/>
      <c r="X27" s="75" t="e">
        <f t="shared" si="4"/>
        <v>#VALUE!</v>
      </c>
      <c r="Y27" s="75" t="e">
        <f t="shared" ref="Y27:Y31" si="18">+X27*Y$3</f>
        <v>#VALUE!</v>
      </c>
      <c r="Z27" s="75" t="e">
        <f t="shared" ref="Z27:Z31" si="19">+X27+Y27</f>
        <v>#VALUE!</v>
      </c>
      <c r="AA27" s="13" t="str">
        <f t="shared" ref="AA27:AA46" si="20">IFERROR(+X27/X$160,"")</f>
        <v/>
      </c>
      <c r="AB27" s="70"/>
      <c r="AC27" s="75">
        <f t="shared" ref="AC27:AC46" si="21">IFERROR(+AC$160*AA27,0)</f>
        <v>0</v>
      </c>
      <c r="AE27" s="78" t="e">
        <f>+Z27+AC27</f>
        <v>#VALUE!</v>
      </c>
    </row>
    <row r="28" spans="2:31" x14ac:dyDescent="0.25">
      <c r="B28" s="14" t="str">
        <f>+IF('Tipologie sottoutenze_consumi'!E52&gt;0,'Tipologie sottoutenze_consumi'!B52,"")</f>
        <v/>
      </c>
      <c r="C28" s="14"/>
      <c r="D28" s="75">
        <f>+IF(B28="",0,1*'Dati bolletta'!$D$30*'Dati bolletta'!$C$20*'Articolazione tariffaria'!$F$30)</f>
        <v>0</v>
      </c>
      <c r="E28" s="75">
        <f>+IF(B28="",0,1*'Dati bolletta'!$D$31*'Dati bolletta'!$C$20*'Articolazione tariffaria'!$F$31)</f>
        <v>0</v>
      </c>
      <c r="F28" s="75">
        <f>+IF(B28="",0,1*'Dati bolletta'!$D$32*'Dati bolletta'!$C$20*'Articolazione tariffaria'!$F$32)</f>
        <v>0</v>
      </c>
      <c r="G28" s="82">
        <f t="shared" si="0"/>
        <v>0</v>
      </c>
      <c r="H28" s="67"/>
      <c r="I28" s="83" t="e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#VALUE!</v>
      </c>
      <c r="J28" s="75" t="e">
        <f>+'Tipologie sottoutenze_consumi'!E52*'Articolazione tariffaria'!F$26*'Dati bolletta'!$D$31</f>
        <v>#VALUE!</v>
      </c>
      <c r="K28" s="75" t="e">
        <f>+'Tipologie sottoutenze_consumi'!E52*'Articolazione tariffaria'!F$27*'Dati bolletta'!$D$32</f>
        <v>#VALUE!</v>
      </c>
      <c r="L28" s="82" t="e">
        <f t="shared" si="1"/>
        <v>#VALUE!</v>
      </c>
      <c r="M28" s="67"/>
      <c r="N28" s="75">
        <f>+'Tipologie sottoutenze_consumi'!E52*'Articolazione tariffaria'!F$51*'Dati bolletta'!D$30</f>
        <v>0</v>
      </c>
      <c r="O28" s="75">
        <f>+'Tipologie sottoutenze_consumi'!E52*'Articolazione tariffaria'!F$51*'Dati bolletta'!$D$31</f>
        <v>0</v>
      </c>
      <c r="P28" s="75">
        <f>+'Tipologie sottoutenze_consumi'!E52*'Articolazione tariffaria'!F$51*'Dati bolletta'!$D$32</f>
        <v>0</v>
      </c>
      <c r="Q28" s="82">
        <f t="shared" si="2"/>
        <v>0</v>
      </c>
      <c r="R28" s="67"/>
      <c r="S28" s="75" t="e">
        <f>+'Tipologie sottoutenze_consumi'!E52*'Articolazione tariffaria'!F$41*'Dati bolletta'!D$30</f>
        <v>#VALUE!</v>
      </c>
      <c r="T28" s="75" t="e">
        <f>+'Tipologie sottoutenze_consumi'!E52*'Articolazione tariffaria'!F$42*'Dati bolletta'!$D$31</f>
        <v>#VALUE!</v>
      </c>
      <c r="U28" s="75" t="e">
        <f>+'Tipologie sottoutenze_consumi'!E52*'Articolazione tariffaria'!F$43*'Dati bolletta'!$D$32</f>
        <v>#VALUE!</v>
      </c>
      <c r="V28" s="82" t="e">
        <f t="shared" si="3"/>
        <v>#VALUE!</v>
      </c>
      <c r="W28" s="70"/>
      <c r="X28" s="75" t="e">
        <f t="shared" si="4"/>
        <v>#VALUE!</v>
      </c>
      <c r="Y28" s="75" t="e">
        <f t="shared" si="18"/>
        <v>#VALUE!</v>
      </c>
      <c r="Z28" s="75" t="e">
        <f t="shared" si="19"/>
        <v>#VALUE!</v>
      </c>
      <c r="AA28" s="13" t="str">
        <f t="shared" si="20"/>
        <v/>
      </c>
      <c r="AB28" s="70"/>
      <c r="AC28" s="75">
        <f t="shared" si="21"/>
        <v>0</v>
      </c>
      <c r="AE28" s="78" t="e">
        <f t="shared" ref="AE28:AE31" si="22">+Z28+AC28</f>
        <v>#VALUE!</v>
      </c>
    </row>
    <row r="29" spans="2:31" x14ac:dyDescent="0.25">
      <c r="B29" s="14" t="str">
        <f>+IF('Tipologie sottoutenze_consumi'!E53&gt;0,'Tipologie sottoutenze_consumi'!B53,"")</f>
        <v/>
      </c>
      <c r="C29" s="14"/>
      <c r="D29" s="75">
        <f>+IF(B29="",0,1*'Dati bolletta'!$D$30*'Dati bolletta'!$C$20*'Articolazione tariffaria'!$F$30)</f>
        <v>0</v>
      </c>
      <c r="E29" s="75">
        <f>+IF(B29="",0,1*'Dati bolletta'!$D$31*'Dati bolletta'!$C$20*'Articolazione tariffaria'!$F$31)</f>
        <v>0</v>
      </c>
      <c r="F29" s="75">
        <f>+IF(B29="",0,1*'Dati bolletta'!$D$32*'Dati bolletta'!$C$20*'Articolazione tariffaria'!$F$32)</f>
        <v>0</v>
      </c>
      <c r="G29" s="82">
        <f t="shared" si="0"/>
        <v>0</v>
      </c>
      <c r="H29" s="67"/>
      <c r="I29" s="83" t="e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#VALUE!</v>
      </c>
      <c r="J29" s="75" t="e">
        <f>+'Tipologie sottoutenze_consumi'!E53*'Articolazione tariffaria'!F$26*'Dati bolletta'!$D$31</f>
        <v>#VALUE!</v>
      </c>
      <c r="K29" s="75" t="e">
        <f>+'Tipologie sottoutenze_consumi'!E53*'Articolazione tariffaria'!F$27*'Dati bolletta'!$D$32</f>
        <v>#VALUE!</v>
      </c>
      <c r="L29" s="82" t="e">
        <f t="shared" si="1"/>
        <v>#VALUE!</v>
      </c>
      <c r="M29" s="67"/>
      <c r="N29" s="75">
        <f>+'Tipologie sottoutenze_consumi'!E53*'Articolazione tariffaria'!F$51*'Dati bolletta'!D$30</f>
        <v>0</v>
      </c>
      <c r="O29" s="75">
        <f>+'Tipologie sottoutenze_consumi'!E53*'Articolazione tariffaria'!F$51*'Dati bolletta'!$D$31</f>
        <v>0</v>
      </c>
      <c r="P29" s="75">
        <f>+'Tipologie sottoutenze_consumi'!E53*'Articolazione tariffaria'!F$51*'Dati bolletta'!$D$32</f>
        <v>0</v>
      </c>
      <c r="Q29" s="82">
        <f t="shared" si="2"/>
        <v>0</v>
      </c>
      <c r="R29" s="67"/>
      <c r="S29" s="75" t="e">
        <f>+'Tipologie sottoutenze_consumi'!E53*'Articolazione tariffaria'!F$41*'Dati bolletta'!D$30</f>
        <v>#VALUE!</v>
      </c>
      <c r="T29" s="75" t="e">
        <f>+'Tipologie sottoutenze_consumi'!E53*'Articolazione tariffaria'!F$42*'Dati bolletta'!$D$31</f>
        <v>#VALUE!</v>
      </c>
      <c r="U29" s="75" t="e">
        <f>+'Tipologie sottoutenze_consumi'!E53*'Articolazione tariffaria'!F$43*'Dati bolletta'!$D$32</f>
        <v>#VALUE!</v>
      </c>
      <c r="V29" s="82" t="e">
        <f t="shared" si="3"/>
        <v>#VALUE!</v>
      </c>
      <c r="W29" s="70"/>
      <c r="X29" s="75" t="e">
        <f t="shared" si="4"/>
        <v>#VALUE!</v>
      </c>
      <c r="Y29" s="75" t="e">
        <f t="shared" si="18"/>
        <v>#VALUE!</v>
      </c>
      <c r="Z29" s="75" t="e">
        <f t="shared" si="19"/>
        <v>#VALUE!</v>
      </c>
      <c r="AA29" s="13" t="str">
        <f t="shared" si="20"/>
        <v/>
      </c>
      <c r="AB29" s="70"/>
      <c r="AC29" s="75">
        <f t="shared" si="21"/>
        <v>0</v>
      </c>
      <c r="AE29" s="78" t="e">
        <f t="shared" si="22"/>
        <v>#VALUE!</v>
      </c>
    </row>
    <row r="30" spans="2:31" x14ac:dyDescent="0.25">
      <c r="B30" s="14" t="str">
        <f>+IF('Tipologie sottoutenze_consumi'!E54&gt;0,'Tipologie sottoutenze_consumi'!B54,"")</f>
        <v/>
      </c>
      <c r="C30" s="14"/>
      <c r="D30" s="75">
        <f>+IF(B30="",0,1*'Dati bolletta'!$D$30*'Dati bolletta'!$C$20*'Articolazione tariffaria'!$F$30)</f>
        <v>0</v>
      </c>
      <c r="E30" s="75">
        <f>+IF(B30="",0,1*'Dati bolletta'!$D$31*'Dati bolletta'!$C$20*'Articolazione tariffaria'!$F$31)</f>
        <v>0</v>
      </c>
      <c r="F30" s="75">
        <f>+IF(B30="",0,1*'Dati bolletta'!$D$32*'Dati bolletta'!$C$20*'Articolazione tariffaria'!$F$32)</f>
        <v>0</v>
      </c>
      <c r="G30" s="82">
        <f t="shared" si="0"/>
        <v>0</v>
      </c>
      <c r="H30" s="67"/>
      <c r="I30" s="83" t="e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#VALUE!</v>
      </c>
      <c r="J30" s="75" t="e">
        <f>+'Tipologie sottoutenze_consumi'!E54*'Articolazione tariffaria'!F$26*'Dati bolletta'!$D$31</f>
        <v>#VALUE!</v>
      </c>
      <c r="K30" s="75" t="e">
        <f>+'Tipologie sottoutenze_consumi'!E54*'Articolazione tariffaria'!F$27*'Dati bolletta'!$D$32</f>
        <v>#VALUE!</v>
      </c>
      <c r="L30" s="82" t="e">
        <f t="shared" si="1"/>
        <v>#VALUE!</v>
      </c>
      <c r="M30" s="67"/>
      <c r="N30" s="75">
        <f>+'Tipologie sottoutenze_consumi'!E54*'Articolazione tariffaria'!F$51*'Dati bolletta'!D$30</f>
        <v>0</v>
      </c>
      <c r="O30" s="75">
        <f>+'Tipologie sottoutenze_consumi'!E54*'Articolazione tariffaria'!F$51*'Dati bolletta'!$D$31</f>
        <v>0</v>
      </c>
      <c r="P30" s="75">
        <f>+'Tipologie sottoutenze_consumi'!E54*'Articolazione tariffaria'!F$51*'Dati bolletta'!$D$32</f>
        <v>0</v>
      </c>
      <c r="Q30" s="82">
        <f t="shared" si="2"/>
        <v>0</v>
      </c>
      <c r="R30" s="67"/>
      <c r="S30" s="75" t="e">
        <f>+'Tipologie sottoutenze_consumi'!E54*'Articolazione tariffaria'!F$41*'Dati bolletta'!D$30</f>
        <v>#VALUE!</v>
      </c>
      <c r="T30" s="75" t="e">
        <f>+'Tipologie sottoutenze_consumi'!E54*'Articolazione tariffaria'!F$42*'Dati bolletta'!$D$31</f>
        <v>#VALUE!</v>
      </c>
      <c r="U30" s="75" t="e">
        <f>+'Tipologie sottoutenze_consumi'!E54*'Articolazione tariffaria'!F$43*'Dati bolletta'!$D$32</f>
        <v>#VALUE!</v>
      </c>
      <c r="V30" s="82" t="e">
        <f t="shared" si="3"/>
        <v>#VALUE!</v>
      </c>
      <c r="W30" s="70"/>
      <c r="X30" s="75" t="e">
        <f t="shared" si="4"/>
        <v>#VALUE!</v>
      </c>
      <c r="Y30" s="75" t="e">
        <f t="shared" si="18"/>
        <v>#VALUE!</v>
      </c>
      <c r="Z30" s="75" t="e">
        <f t="shared" si="19"/>
        <v>#VALUE!</v>
      </c>
      <c r="AA30" s="13" t="str">
        <f t="shared" si="20"/>
        <v/>
      </c>
      <c r="AB30" s="70"/>
      <c r="AC30" s="75">
        <f t="shared" si="21"/>
        <v>0</v>
      </c>
      <c r="AE30" s="78" t="e">
        <f t="shared" si="22"/>
        <v>#VALUE!</v>
      </c>
    </row>
    <row r="31" spans="2:31" x14ac:dyDescent="0.25">
      <c r="B31" s="14" t="str">
        <f>+IF('Tipologie sottoutenze_consumi'!E55&gt;0,'Tipologie sottoutenze_consumi'!B55,"")</f>
        <v/>
      </c>
      <c r="C31" s="14"/>
      <c r="D31" s="75">
        <f>+IF(B31="",0,1*'Dati bolletta'!$D$30*'Dati bolletta'!$C$20*'Articolazione tariffaria'!$F$30)</f>
        <v>0</v>
      </c>
      <c r="E31" s="75">
        <f>+IF(B31="",0,1*'Dati bolletta'!$D$31*'Dati bolletta'!$C$20*'Articolazione tariffaria'!$F$31)</f>
        <v>0</v>
      </c>
      <c r="F31" s="75">
        <f>+IF(B31="",0,1*'Dati bolletta'!$D$32*'Dati bolletta'!$C$20*'Articolazione tariffaria'!$F$32)</f>
        <v>0</v>
      </c>
      <c r="G31" s="82">
        <f t="shared" si="0"/>
        <v>0</v>
      </c>
      <c r="H31" s="67"/>
      <c r="I31" s="83" t="e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#VALUE!</v>
      </c>
      <c r="J31" s="75" t="e">
        <f>+'Tipologie sottoutenze_consumi'!E55*'Articolazione tariffaria'!F$26*'Dati bolletta'!$D$31</f>
        <v>#VALUE!</v>
      </c>
      <c r="K31" s="75" t="e">
        <f>+'Tipologie sottoutenze_consumi'!E55*'Articolazione tariffaria'!F$27*'Dati bolletta'!$D$32</f>
        <v>#VALUE!</v>
      </c>
      <c r="L31" s="82" t="e">
        <f t="shared" si="1"/>
        <v>#VALUE!</v>
      </c>
      <c r="M31" s="67"/>
      <c r="N31" s="75">
        <f>+'Tipologie sottoutenze_consumi'!E55*'Articolazione tariffaria'!F$51*'Dati bolletta'!D$30</f>
        <v>0</v>
      </c>
      <c r="O31" s="75">
        <f>+'Tipologie sottoutenze_consumi'!E55*'Articolazione tariffaria'!F$51*'Dati bolletta'!$D$31</f>
        <v>0</v>
      </c>
      <c r="P31" s="75">
        <f>+'Tipologie sottoutenze_consumi'!E55*'Articolazione tariffaria'!F$51*'Dati bolletta'!$D$32</f>
        <v>0</v>
      </c>
      <c r="Q31" s="82">
        <f t="shared" si="2"/>
        <v>0</v>
      </c>
      <c r="R31" s="67"/>
      <c r="S31" s="75" t="e">
        <f>+'Tipologie sottoutenze_consumi'!E55*'Articolazione tariffaria'!F$41*'Dati bolletta'!D$30</f>
        <v>#VALUE!</v>
      </c>
      <c r="T31" s="75" t="e">
        <f>+'Tipologie sottoutenze_consumi'!E55*'Articolazione tariffaria'!F$42*'Dati bolletta'!$D$31</f>
        <v>#VALUE!</v>
      </c>
      <c r="U31" s="75" t="e">
        <f>+'Tipologie sottoutenze_consumi'!E55*'Articolazione tariffaria'!F$43*'Dati bolletta'!$D$32</f>
        <v>#VALUE!</v>
      </c>
      <c r="V31" s="82" t="e">
        <f t="shared" si="3"/>
        <v>#VALUE!</v>
      </c>
      <c r="W31" s="70"/>
      <c r="X31" s="75" t="e">
        <f t="shared" si="4"/>
        <v>#VALUE!</v>
      </c>
      <c r="Y31" s="75" t="e">
        <f t="shared" si="18"/>
        <v>#VALUE!</v>
      </c>
      <c r="Z31" s="75" t="e">
        <f t="shared" si="19"/>
        <v>#VALUE!</v>
      </c>
      <c r="AA31" s="13" t="str">
        <f t="shared" si="20"/>
        <v/>
      </c>
      <c r="AB31" s="70"/>
      <c r="AC31" s="75">
        <f t="shared" si="21"/>
        <v>0</v>
      </c>
      <c r="AE31" s="78" t="e">
        <f t="shared" si="22"/>
        <v>#VALUE!</v>
      </c>
    </row>
    <row r="32" spans="2:31" x14ac:dyDescent="0.25">
      <c r="B32" s="14" t="str">
        <f>+IF('Tipologie sottoutenze_consumi'!E56&gt;0,'Tipologie sottoutenze_consumi'!B56,"")</f>
        <v/>
      </c>
      <c r="C32" s="14"/>
      <c r="D32" s="75">
        <f>+IF(B32="",0,1*'Dati bolletta'!$D$30*'Dati bolletta'!$C$20*'Articolazione tariffaria'!$F$30)</f>
        <v>0</v>
      </c>
      <c r="E32" s="75">
        <f>+IF(B32="",0,1*'Dati bolletta'!$D$31*'Dati bolletta'!$C$20*'Articolazione tariffaria'!$F$31)</f>
        <v>0</v>
      </c>
      <c r="F32" s="75">
        <f>+IF(B32="",0,1*'Dati bolletta'!$D$32*'Dati bolletta'!$C$20*'Articolazione tariffaria'!$F$32)</f>
        <v>0</v>
      </c>
      <c r="G32" s="82">
        <f t="shared" ref="G32:G46" si="23">+SUM(D32:F32)</f>
        <v>0</v>
      </c>
      <c r="H32" s="67"/>
      <c r="I32" s="83" t="e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#VALUE!</v>
      </c>
      <c r="J32" s="75" t="e">
        <f>+'Tipologie sottoutenze_consumi'!E56*'Articolazione tariffaria'!F$26*'Dati bolletta'!$D$31</f>
        <v>#VALUE!</v>
      </c>
      <c r="K32" s="75" t="e">
        <f>+'Tipologie sottoutenze_consumi'!E56*'Articolazione tariffaria'!F$27*'Dati bolletta'!$D$32</f>
        <v>#VALUE!</v>
      </c>
      <c r="L32" s="82" t="e">
        <f t="shared" ref="L32:L46" si="24">+SUM(I32:K32)</f>
        <v>#VALUE!</v>
      </c>
      <c r="M32" s="67"/>
      <c r="N32" s="75">
        <f>+'Tipologie sottoutenze_consumi'!E56*'Articolazione tariffaria'!F$51*'Dati bolletta'!D$30</f>
        <v>0</v>
      </c>
      <c r="O32" s="75">
        <f>+'Tipologie sottoutenze_consumi'!E56*'Articolazione tariffaria'!F$51*'Dati bolletta'!$D$31</f>
        <v>0</v>
      </c>
      <c r="P32" s="75">
        <f>+'Tipologie sottoutenze_consumi'!E56*'Articolazione tariffaria'!F$51*'Dati bolletta'!$D$32</f>
        <v>0</v>
      </c>
      <c r="Q32" s="82">
        <f t="shared" ref="Q32:Q46" si="25">+SUM(N32:P32)</f>
        <v>0</v>
      </c>
      <c r="R32" s="67"/>
      <c r="S32" s="75" t="e">
        <f>+'Tipologie sottoutenze_consumi'!E56*'Articolazione tariffaria'!F$41*'Dati bolletta'!D$30</f>
        <v>#VALUE!</v>
      </c>
      <c r="T32" s="75" t="e">
        <f>+'Tipologie sottoutenze_consumi'!E56*'Articolazione tariffaria'!F$42*'Dati bolletta'!$D$31</f>
        <v>#VALUE!</v>
      </c>
      <c r="U32" s="75" t="e">
        <f>+'Tipologie sottoutenze_consumi'!E56*'Articolazione tariffaria'!F$43*'Dati bolletta'!$D$32</f>
        <v>#VALUE!</v>
      </c>
      <c r="V32" s="82" t="e">
        <f t="shared" ref="V32:V46" si="26">+SUM(S32:U32)</f>
        <v>#VALUE!</v>
      </c>
      <c r="W32" s="70"/>
      <c r="X32" s="75" t="e">
        <f t="shared" ref="X32:X46" si="27">+G32+L32+Q32+V32</f>
        <v>#VALUE!</v>
      </c>
      <c r="Y32" s="75" t="e">
        <f t="shared" ref="Y32:Y46" si="28">+X32*Y$3</f>
        <v>#VALUE!</v>
      </c>
      <c r="Z32" s="75" t="e">
        <f t="shared" ref="Z32:Z46" si="29">+X32+Y32</f>
        <v>#VALUE!</v>
      </c>
      <c r="AA32" s="13" t="str">
        <f t="shared" si="20"/>
        <v/>
      </c>
      <c r="AB32" s="70"/>
      <c r="AC32" s="75">
        <f t="shared" si="21"/>
        <v>0</v>
      </c>
      <c r="AE32" s="78" t="e">
        <f t="shared" ref="AE32:AE46" si="30">+Z32+AC32</f>
        <v>#VALUE!</v>
      </c>
    </row>
    <row r="33" spans="2:31" x14ac:dyDescent="0.25">
      <c r="B33" s="14" t="str">
        <f>+IF('Tipologie sottoutenze_consumi'!E57&gt;0,'Tipologie sottoutenze_consumi'!B57,"")</f>
        <v/>
      </c>
      <c r="C33" s="14"/>
      <c r="D33" s="75">
        <f>+IF(B33="",0,1*'Dati bolletta'!$D$30*'Dati bolletta'!$C$20*'Articolazione tariffaria'!$F$30)</f>
        <v>0</v>
      </c>
      <c r="E33" s="75">
        <f>+IF(B33="",0,1*'Dati bolletta'!$D$31*'Dati bolletta'!$C$20*'Articolazione tariffaria'!$F$31)</f>
        <v>0</v>
      </c>
      <c r="F33" s="75">
        <f>+IF(B33="",0,1*'Dati bolletta'!$D$32*'Dati bolletta'!$C$20*'Articolazione tariffaria'!$F$32)</f>
        <v>0</v>
      </c>
      <c r="G33" s="82">
        <f t="shared" si="23"/>
        <v>0</v>
      </c>
      <c r="H33" s="67"/>
      <c r="I33" s="83" t="e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#VALUE!</v>
      </c>
      <c r="J33" s="75" t="e">
        <f>+'Tipologie sottoutenze_consumi'!E57*'Articolazione tariffaria'!F$26*'Dati bolletta'!$D$31</f>
        <v>#VALUE!</v>
      </c>
      <c r="K33" s="75" t="e">
        <f>+'Tipologie sottoutenze_consumi'!E57*'Articolazione tariffaria'!F$27*'Dati bolletta'!$D$32</f>
        <v>#VALUE!</v>
      </c>
      <c r="L33" s="82" t="e">
        <f t="shared" si="24"/>
        <v>#VALUE!</v>
      </c>
      <c r="M33" s="67"/>
      <c r="N33" s="75">
        <f>+'Tipologie sottoutenze_consumi'!E57*'Articolazione tariffaria'!F$51*'Dati bolletta'!D$30</f>
        <v>0</v>
      </c>
      <c r="O33" s="75">
        <f>+'Tipologie sottoutenze_consumi'!E57*'Articolazione tariffaria'!F$51*'Dati bolletta'!$D$31</f>
        <v>0</v>
      </c>
      <c r="P33" s="75">
        <f>+'Tipologie sottoutenze_consumi'!E57*'Articolazione tariffaria'!F$51*'Dati bolletta'!$D$32</f>
        <v>0</v>
      </c>
      <c r="Q33" s="82">
        <f t="shared" si="25"/>
        <v>0</v>
      </c>
      <c r="R33" s="67"/>
      <c r="S33" s="75" t="e">
        <f>+'Tipologie sottoutenze_consumi'!E57*'Articolazione tariffaria'!F$41*'Dati bolletta'!D$30</f>
        <v>#VALUE!</v>
      </c>
      <c r="T33" s="75" t="e">
        <f>+'Tipologie sottoutenze_consumi'!E57*'Articolazione tariffaria'!F$42*'Dati bolletta'!$D$31</f>
        <v>#VALUE!</v>
      </c>
      <c r="U33" s="75" t="e">
        <f>+'Tipologie sottoutenze_consumi'!E57*'Articolazione tariffaria'!F$43*'Dati bolletta'!$D$32</f>
        <v>#VALUE!</v>
      </c>
      <c r="V33" s="82" t="e">
        <f t="shared" si="26"/>
        <v>#VALUE!</v>
      </c>
      <c r="W33" s="70"/>
      <c r="X33" s="75" t="e">
        <f t="shared" si="27"/>
        <v>#VALUE!</v>
      </c>
      <c r="Y33" s="75" t="e">
        <f t="shared" si="28"/>
        <v>#VALUE!</v>
      </c>
      <c r="Z33" s="75" t="e">
        <f t="shared" si="29"/>
        <v>#VALUE!</v>
      </c>
      <c r="AA33" s="13" t="str">
        <f t="shared" si="20"/>
        <v/>
      </c>
      <c r="AB33" s="70"/>
      <c r="AC33" s="75">
        <f t="shared" si="21"/>
        <v>0</v>
      </c>
      <c r="AE33" s="78" t="e">
        <f t="shared" si="30"/>
        <v>#VALUE!</v>
      </c>
    </row>
    <row r="34" spans="2:31" x14ac:dyDescent="0.25">
      <c r="B34" s="14" t="str">
        <f>+IF('Tipologie sottoutenze_consumi'!E58&gt;0,'Tipologie sottoutenze_consumi'!B58,"")</f>
        <v/>
      </c>
      <c r="C34" s="14"/>
      <c r="D34" s="75">
        <f>+IF(B34="",0,1*'Dati bolletta'!$D$30*'Dati bolletta'!$C$20*'Articolazione tariffaria'!$F$30)</f>
        <v>0</v>
      </c>
      <c r="E34" s="75">
        <f>+IF(B34="",0,1*'Dati bolletta'!$D$31*'Dati bolletta'!$C$20*'Articolazione tariffaria'!$F$31)</f>
        <v>0</v>
      </c>
      <c r="F34" s="75">
        <f>+IF(B34="",0,1*'Dati bolletta'!$D$32*'Dati bolletta'!$C$20*'Articolazione tariffaria'!$F$32)</f>
        <v>0</v>
      </c>
      <c r="G34" s="82">
        <f t="shared" si="23"/>
        <v>0</v>
      </c>
      <c r="H34" s="67"/>
      <c r="I34" s="83" t="e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#VALUE!</v>
      </c>
      <c r="J34" s="75" t="e">
        <f>+'Tipologie sottoutenze_consumi'!E58*'Articolazione tariffaria'!F$26*'Dati bolletta'!$D$31</f>
        <v>#VALUE!</v>
      </c>
      <c r="K34" s="75" t="e">
        <f>+'Tipologie sottoutenze_consumi'!E58*'Articolazione tariffaria'!F$27*'Dati bolletta'!$D$32</f>
        <v>#VALUE!</v>
      </c>
      <c r="L34" s="82" t="e">
        <f t="shared" si="24"/>
        <v>#VALUE!</v>
      </c>
      <c r="M34" s="67"/>
      <c r="N34" s="75">
        <f>+'Tipologie sottoutenze_consumi'!E58*'Articolazione tariffaria'!F$51*'Dati bolletta'!D$30</f>
        <v>0</v>
      </c>
      <c r="O34" s="75">
        <f>+'Tipologie sottoutenze_consumi'!E58*'Articolazione tariffaria'!F$51*'Dati bolletta'!$D$31</f>
        <v>0</v>
      </c>
      <c r="P34" s="75">
        <f>+'Tipologie sottoutenze_consumi'!E58*'Articolazione tariffaria'!F$51*'Dati bolletta'!$D$32</f>
        <v>0</v>
      </c>
      <c r="Q34" s="82">
        <f t="shared" si="25"/>
        <v>0</v>
      </c>
      <c r="R34" s="67"/>
      <c r="S34" s="75" t="e">
        <f>+'Tipologie sottoutenze_consumi'!E58*'Articolazione tariffaria'!F$41*'Dati bolletta'!D$30</f>
        <v>#VALUE!</v>
      </c>
      <c r="T34" s="75" t="e">
        <f>+'Tipologie sottoutenze_consumi'!E58*'Articolazione tariffaria'!F$42*'Dati bolletta'!$D$31</f>
        <v>#VALUE!</v>
      </c>
      <c r="U34" s="75" t="e">
        <f>+'Tipologie sottoutenze_consumi'!E58*'Articolazione tariffaria'!F$43*'Dati bolletta'!$D$32</f>
        <v>#VALUE!</v>
      </c>
      <c r="V34" s="82" t="e">
        <f t="shared" si="26"/>
        <v>#VALUE!</v>
      </c>
      <c r="W34" s="70"/>
      <c r="X34" s="75" t="e">
        <f t="shared" si="27"/>
        <v>#VALUE!</v>
      </c>
      <c r="Y34" s="75" t="e">
        <f t="shared" si="28"/>
        <v>#VALUE!</v>
      </c>
      <c r="Z34" s="75" t="e">
        <f t="shared" si="29"/>
        <v>#VALUE!</v>
      </c>
      <c r="AA34" s="13" t="str">
        <f t="shared" si="20"/>
        <v/>
      </c>
      <c r="AB34" s="70"/>
      <c r="AC34" s="75">
        <f t="shared" si="21"/>
        <v>0</v>
      </c>
      <c r="AE34" s="78" t="e">
        <f t="shared" si="30"/>
        <v>#VALUE!</v>
      </c>
    </row>
    <row r="35" spans="2:31" x14ac:dyDescent="0.25">
      <c r="B35" s="14" t="str">
        <f>+IF('Tipologie sottoutenze_consumi'!E59&gt;0,'Tipologie sottoutenze_consumi'!B59,"")</f>
        <v/>
      </c>
      <c r="C35" s="14"/>
      <c r="D35" s="75">
        <f>+IF(B35="",0,1*'Dati bolletta'!$D$30*'Dati bolletta'!$C$20*'Articolazione tariffaria'!$F$30)</f>
        <v>0</v>
      </c>
      <c r="E35" s="75">
        <f>+IF(B35="",0,1*'Dati bolletta'!$D$31*'Dati bolletta'!$C$20*'Articolazione tariffaria'!$F$31)</f>
        <v>0</v>
      </c>
      <c r="F35" s="75">
        <f>+IF(B35="",0,1*'Dati bolletta'!$D$32*'Dati bolletta'!$C$20*'Articolazione tariffaria'!$F$32)</f>
        <v>0</v>
      </c>
      <c r="G35" s="82">
        <f t="shared" si="23"/>
        <v>0</v>
      </c>
      <c r="H35" s="67"/>
      <c r="I35" s="83" t="e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#VALUE!</v>
      </c>
      <c r="J35" s="75" t="e">
        <f>+'Tipologie sottoutenze_consumi'!E59*'Articolazione tariffaria'!F$26*'Dati bolletta'!$D$31</f>
        <v>#VALUE!</v>
      </c>
      <c r="K35" s="75" t="e">
        <f>+'Tipologie sottoutenze_consumi'!E59*'Articolazione tariffaria'!F$27*'Dati bolletta'!$D$32</f>
        <v>#VALUE!</v>
      </c>
      <c r="L35" s="82" t="e">
        <f t="shared" si="24"/>
        <v>#VALUE!</v>
      </c>
      <c r="M35" s="67"/>
      <c r="N35" s="75">
        <f>+'Tipologie sottoutenze_consumi'!E59*'Articolazione tariffaria'!F$51*'Dati bolletta'!D$30</f>
        <v>0</v>
      </c>
      <c r="O35" s="75">
        <f>+'Tipologie sottoutenze_consumi'!E59*'Articolazione tariffaria'!F$51*'Dati bolletta'!$D$31</f>
        <v>0</v>
      </c>
      <c r="P35" s="75">
        <f>+'Tipologie sottoutenze_consumi'!E59*'Articolazione tariffaria'!F$51*'Dati bolletta'!$D$32</f>
        <v>0</v>
      </c>
      <c r="Q35" s="82">
        <f t="shared" si="25"/>
        <v>0</v>
      </c>
      <c r="R35" s="67"/>
      <c r="S35" s="75" t="e">
        <f>+'Tipologie sottoutenze_consumi'!E59*'Articolazione tariffaria'!F$41*'Dati bolletta'!D$30</f>
        <v>#VALUE!</v>
      </c>
      <c r="T35" s="75" t="e">
        <f>+'Tipologie sottoutenze_consumi'!E59*'Articolazione tariffaria'!F$42*'Dati bolletta'!$D$31</f>
        <v>#VALUE!</v>
      </c>
      <c r="U35" s="75" t="e">
        <f>+'Tipologie sottoutenze_consumi'!E59*'Articolazione tariffaria'!F$43*'Dati bolletta'!$D$32</f>
        <v>#VALUE!</v>
      </c>
      <c r="V35" s="82" t="e">
        <f t="shared" si="26"/>
        <v>#VALUE!</v>
      </c>
      <c r="W35" s="70"/>
      <c r="X35" s="75" t="e">
        <f t="shared" si="27"/>
        <v>#VALUE!</v>
      </c>
      <c r="Y35" s="75" t="e">
        <f t="shared" si="28"/>
        <v>#VALUE!</v>
      </c>
      <c r="Z35" s="75" t="e">
        <f t="shared" si="29"/>
        <v>#VALUE!</v>
      </c>
      <c r="AA35" s="13" t="str">
        <f t="shared" si="20"/>
        <v/>
      </c>
      <c r="AB35" s="70"/>
      <c r="AC35" s="75">
        <f t="shared" si="21"/>
        <v>0</v>
      </c>
      <c r="AE35" s="78" t="e">
        <f t="shared" si="30"/>
        <v>#VALUE!</v>
      </c>
    </row>
    <row r="36" spans="2:31" x14ac:dyDescent="0.25">
      <c r="B36" s="14" t="str">
        <f>+IF('Tipologie sottoutenze_consumi'!E60&gt;0,'Tipologie sottoutenze_consumi'!B60,"")</f>
        <v/>
      </c>
      <c r="C36" s="14"/>
      <c r="D36" s="75">
        <f>+IF(B36="",0,1*'Dati bolletta'!$D$30*'Dati bolletta'!$C$20*'Articolazione tariffaria'!$F$30)</f>
        <v>0</v>
      </c>
      <c r="E36" s="75">
        <f>+IF(B36="",0,1*'Dati bolletta'!$D$31*'Dati bolletta'!$C$20*'Articolazione tariffaria'!$F$31)</f>
        <v>0</v>
      </c>
      <c r="F36" s="75">
        <f>+IF(B36="",0,1*'Dati bolletta'!$D$32*'Dati bolletta'!$C$20*'Articolazione tariffaria'!$F$32)</f>
        <v>0</v>
      </c>
      <c r="G36" s="82">
        <f t="shared" si="23"/>
        <v>0</v>
      </c>
      <c r="H36" s="67"/>
      <c r="I36" s="83" t="e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#VALUE!</v>
      </c>
      <c r="J36" s="75" t="e">
        <f>+'Tipologie sottoutenze_consumi'!E60*'Articolazione tariffaria'!F$26*'Dati bolletta'!$D$31</f>
        <v>#VALUE!</v>
      </c>
      <c r="K36" s="75" t="e">
        <f>+'Tipologie sottoutenze_consumi'!E60*'Articolazione tariffaria'!F$27*'Dati bolletta'!$D$32</f>
        <v>#VALUE!</v>
      </c>
      <c r="L36" s="82" t="e">
        <f t="shared" si="24"/>
        <v>#VALUE!</v>
      </c>
      <c r="M36" s="67"/>
      <c r="N36" s="75">
        <f>+'Tipologie sottoutenze_consumi'!E60*'Articolazione tariffaria'!F$51*'Dati bolletta'!D$30</f>
        <v>0</v>
      </c>
      <c r="O36" s="75">
        <f>+'Tipologie sottoutenze_consumi'!E60*'Articolazione tariffaria'!F$51*'Dati bolletta'!$D$31</f>
        <v>0</v>
      </c>
      <c r="P36" s="75">
        <f>+'Tipologie sottoutenze_consumi'!E60*'Articolazione tariffaria'!F$51*'Dati bolletta'!$D$32</f>
        <v>0</v>
      </c>
      <c r="Q36" s="82">
        <f t="shared" si="25"/>
        <v>0</v>
      </c>
      <c r="R36" s="67"/>
      <c r="S36" s="75" t="e">
        <f>+'Tipologie sottoutenze_consumi'!E60*'Articolazione tariffaria'!F$41*'Dati bolletta'!D$30</f>
        <v>#VALUE!</v>
      </c>
      <c r="T36" s="75" t="e">
        <f>+'Tipologie sottoutenze_consumi'!E60*'Articolazione tariffaria'!F$42*'Dati bolletta'!$D$31</f>
        <v>#VALUE!</v>
      </c>
      <c r="U36" s="75" t="e">
        <f>+'Tipologie sottoutenze_consumi'!E60*'Articolazione tariffaria'!F$43*'Dati bolletta'!$D$32</f>
        <v>#VALUE!</v>
      </c>
      <c r="V36" s="82" t="e">
        <f t="shared" si="26"/>
        <v>#VALUE!</v>
      </c>
      <c r="W36" s="70"/>
      <c r="X36" s="75" t="e">
        <f t="shared" si="27"/>
        <v>#VALUE!</v>
      </c>
      <c r="Y36" s="75" t="e">
        <f t="shared" si="28"/>
        <v>#VALUE!</v>
      </c>
      <c r="Z36" s="75" t="e">
        <f t="shared" si="29"/>
        <v>#VALUE!</v>
      </c>
      <c r="AA36" s="13" t="str">
        <f t="shared" si="20"/>
        <v/>
      </c>
      <c r="AB36" s="70"/>
      <c r="AC36" s="75">
        <f t="shared" si="21"/>
        <v>0</v>
      </c>
      <c r="AE36" s="78" t="e">
        <f t="shared" si="30"/>
        <v>#VALUE!</v>
      </c>
    </row>
    <row r="37" spans="2:31" x14ac:dyDescent="0.25">
      <c r="B37" s="14" t="str">
        <f>+IF('Tipologie sottoutenze_consumi'!E61&gt;0,'Tipologie sottoutenze_consumi'!B61,"")</f>
        <v/>
      </c>
      <c r="C37" s="14"/>
      <c r="D37" s="75">
        <f>+IF(B37="",0,1*'Dati bolletta'!$D$30*'Dati bolletta'!$C$20*'Articolazione tariffaria'!$F$30)</f>
        <v>0</v>
      </c>
      <c r="E37" s="75">
        <f>+IF(B37="",0,1*'Dati bolletta'!$D$31*'Dati bolletta'!$C$20*'Articolazione tariffaria'!$F$31)</f>
        <v>0</v>
      </c>
      <c r="F37" s="75">
        <f>+IF(B37="",0,1*'Dati bolletta'!$D$32*'Dati bolletta'!$C$20*'Articolazione tariffaria'!$F$32)</f>
        <v>0</v>
      </c>
      <c r="G37" s="82">
        <f t="shared" si="23"/>
        <v>0</v>
      </c>
      <c r="H37" s="67"/>
      <c r="I37" s="83" t="e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#VALUE!</v>
      </c>
      <c r="J37" s="75" t="e">
        <f>+'Tipologie sottoutenze_consumi'!E61*'Articolazione tariffaria'!F$26*'Dati bolletta'!$D$31</f>
        <v>#VALUE!</v>
      </c>
      <c r="K37" s="75" t="e">
        <f>+'Tipologie sottoutenze_consumi'!E61*'Articolazione tariffaria'!F$27*'Dati bolletta'!$D$32</f>
        <v>#VALUE!</v>
      </c>
      <c r="L37" s="82" t="e">
        <f t="shared" si="24"/>
        <v>#VALUE!</v>
      </c>
      <c r="M37" s="67"/>
      <c r="N37" s="75">
        <f>+'Tipologie sottoutenze_consumi'!E61*'Articolazione tariffaria'!F$51*'Dati bolletta'!D$30</f>
        <v>0</v>
      </c>
      <c r="O37" s="75">
        <f>+'Tipologie sottoutenze_consumi'!E61*'Articolazione tariffaria'!F$51*'Dati bolletta'!$D$31</f>
        <v>0</v>
      </c>
      <c r="P37" s="75">
        <f>+'Tipologie sottoutenze_consumi'!E61*'Articolazione tariffaria'!F$51*'Dati bolletta'!$D$32</f>
        <v>0</v>
      </c>
      <c r="Q37" s="82">
        <f t="shared" si="25"/>
        <v>0</v>
      </c>
      <c r="R37" s="67"/>
      <c r="S37" s="75" t="e">
        <f>+'Tipologie sottoutenze_consumi'!E61*'Articolazione tariffaria'!F$41*'Dati bolletta'!D$30</f>
        <v>#VALUE!</v>
      </c>
      <c r="T37" s="75" t="e">
        <f>+'Tipologie sottoutenze_consumi'!E61*'Articolazione tariffaria'!F$42*'Dati bolletta'!$D$31</f>
        <v>#VALUE!</v>
      </c>
      <c r="U37" s="75" t="e">
        <f>+'Tipologie sottoutenze_consumi'!E61*'Articolazione tariffaria'!F$43*'Dati bolletta'!$D$32</f>
        <v>#VALUE!</v>
      </c>
      <c r="V37" s="82" t="e">
        <f t="shared" si="26"/>
        <v>#VALUE!</v>
      </c>
      <c r="W37" s="70"/>
      <c r="X37" s="75" t="e">
        <f t="shared" si="27"/>
        <v>#VALUE!</v>
      </c>
      <c r="Y37" s="75" t="e">
        <f t="shared" si="28"/>
        <v>#VALUE!</v>
      </c>
      <c r="Z37" s="75" t="e">
        <f t="shared" si="29"/>
        <v>#VALUE!</v>
      </c>
      <c r="AA37" s="13" t="str">
        <f t="shared" si="20"/>
        <v/>
      </c>
      <c r="AB37" s="70"/>
      <c r="AC37" s="75">
        <f t="shared" si="21"/>
        <v>0</v>
      </c>
      <c r="AE37" s="78" t="e">
        <f t="shared" si="30"/>
        <v>#VALUE!</v>
      </c>
    </row>
    <row r="38" spans="2:31" x14ac:dyDescent="0.25">
      <c r="B38" s="14" t="str">
        <f>+IF('Tipologie sottoutenze_consumi'!E62&gt;0,'Tipologie sottoutenze_consumi'!B62,"")</f>
        <v/>
      </c>
      <c r="C38" s="14"/>
      <c r="D38" s="75">
        <f>+IF(B38="",0,1*'Dati bolletta'!$D$30*'Dati bolletta'!$C$20*'Articolazione tariffaria'!$F$30)</f>
        <v>0</v>
      </c>
      <c r="E38" s="75">
        <f>+IF(B38="",0,1*'Dati bolletta'!$D$31*'Dati bolletta'!$C$20*'Articolazione tariffaria'!$F$31)</f>
        <v>0</v>
      </c>
      <c r="F38" s="75">
        <f>+IF(B38="",0,1*'Dati bolletta'!$D$32*'Dati bolletta'!$C$20*'Articolazione tariffaria'!$F$32)</f>
        <v>0</v>
      </c>
      <c r="G38" s="82">
        <f t="shared" si="23"/>
        <v>0</v>
      </c>
      <c r="H38" s="67"/>
      <c r="I38" s="83" t="e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#VALUE!</v>
      </c>
      <c r="J38" s="75" t="e">
        <f>+'Tipologie sottoutenze_consumi'!E62*'Articolazione tariffaria'!F$26*'Dati bolletta'!$D$31</f>
        <v>#VALUE!</v>
      </c>
      <c r="K38" s="75" t="e">
        <f>+'Tipologie sottoutenze_consumi'!E62*'Articolazione tariffaria'!F$27*'Dati bolletta'!$D$32</f>
        <v>#VALUE!</v>
      </c>
      <c r="L38" s="82" t="e">
        <f t="shared" si="24"/>
        <v>#VALUE!</v>
      </c>
      <c r="M38" s="67"/>
      <c r="N38" s="75">
        <f>+'Tipologie sottoutenze_consumi'!E62*'Articolazione tariffaria'!F$51*'Dati bolletta'!D$30</f>
        <v>0</v>
      </c>
      <c r="O38" s="75">
        <f>+'Tipologie sottoutenze_consumi'!E62*'Articolazione tariffaria'!F$51*'Dati bolletta'!$D$31</f>
        <v>0</v>
      </c>
      <c r="P38" s="75">
        <f>+'Tipologie sottoutenze_consumi'!E62*'Articolazione tariffaria'!F$51*'Dati bolletta'!$D$32</f>
        <v>0</v>
      </c>
      <c r="Q38" s="82">
        <f t="shared" si="25"/>
        <v>0</v>
      </c>
      <c r="R38" s="67"/>
      <c r="S38" s="75" t="e">
        <f>+'Tipologie sottoutenze_consumi'!E62*'Articolazione tariffaria'!F$41*'Dati bolletta'!D$30</f>
        <v>#VALUE!</v>
      </c>
      <c r="T38" s="75" t="e">
        <f>+'Tipologie sottoutenze_consumi'!E62*'Articolazione tariffaria'!F$42*'Dati bolletta'!$D$31</f>
        <v>#VALUE!</v>
      </c>
      <c r="U38" s="75" t="e">
        <f>+'Tipologie sottoutenze_consumi'!E62*'Articolazione tariffaria'!F$43*'Dati bolletta'!$D$32</f>
        <v>#VALUE!</v>
      </c>
      <c r="V38" s="82" t="e">
        <f t="shared" si="26"/>
        <v>#VALUE!</v>
      </c>
      <c r="W38" s="70"/>
      <c r="X38" s="75" t="e">
        <f t="shared" si="27"/>
        <v>#VALUE!</v>
      </c>
      <c r="Y38" s="75" t="e">
        <f t="shared" si="28"/>
        <v>#VALUE!</v>
      </c>
      <c r="Z38" s="75" t="e">
        <f t="shared" si="29"/>
        <v>#VALUE!</v>
      </c>
      <c r="AA38" s="13" t="str">
        <f t="shared" si="20"/>
        <v/>
      </c>
      <c r="AB38" s="70"/>
      <c r="AC38" s="75">
        <f t="shared" si="21"/>
        <v>0</v>
      </c>
      <c r="AE38" s="78" t="e">
        <f t="shared" si="30"/>
        <v>#VALUE!</v>
      </c>
    </row>
    <row r="39" spans="2:31" x14ac:dyDescent="0.25">
      <c r="B39" s="14" t="str">
        <f>+IF('Tipologie sottoutenze_consumi'!E63&gt;0,'Tipologie sottoutenze_consumi'!B63,"")</f>
        <v/>
      </c>
      <c r="C39" s="14"/>
      <c r="D39" s="75">
        <f>+IF(B39="",0,1*'Dati bolletta'!$D$30*'Dati bolletta'!$C$20*'Articolazione tariffaria'!$F$30)</f>
        <v>0</v>
      </c>
      <c r="E39" s="75">
        <f>+IF(B39="",0,1*'Dati bolletta'!$D$31*'Dati bolletta'!$C$20*'Articolazione tariffaria'!$F$31)</f>
        <v>0</v>
      </c>
      <c r="F39" s="75">
        <f>+IF(B39="",0,1*'Dati bolletta'!$D$32*'Dati bolletta'!$C$20*'Articolazione tariffaria'!$F$32)</f>
        <v>0</v>
      </c>
      <c r="G39" s="82">
        <f t="shared" si="23"/>
        <v>0</v>
      </c>
      <c r="H39" s="67"/>
      <c r="I39" s="83" t="e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#VALUE!</v>
      </c>
      <c r="J39" s="75" t="e">
        <f>+'Tipologie sottoutenze_consumi'!E63*'Articolazione tariffaria'!F$26*'Dati bolletta'!$D$31</f>
        <v>#VALUE!</v>
      </c>
      <c r="K39" s="75" t="e">
        <f>+'Tipologie sottoutenze_consumi'!E63*'Articolazione tariffaria'!F$27*'Dati bolletta'!$D$32</f>
        <v>#VALUE!</v>
      </c>
      <c r="L39" s="82" t="e">
        <f t="shared" si="24"/>
        <v>#VALUE!</v>
      </c>
      <c r="M39" s="67"/>
      <c r="N39" s="75">
        <f>+'Tipologie sottoutenze_consumi'!E63*'Articolazione tariffaria'!F$51*'Dati bolletta'!D$30</f>
        <v>0</v>
      </c>
      <c r="O39" s="75">
        <f>+'Tipologie sottoutenze_consumi'!E63*'Articolazione tariffaria'!F$51*'Dati bolletta'!$D$31</f>
        <v>0</v>
      </c>
      <c r="P39" s="75">
        <f>+'Tipologie sottoutenze_consumi'!E63*'Articolazione tariffaria'!F$51*'Dati bolletta'!$D$32</f>
        <v>0</v>
      </c>
      <c r="Q39" s="82">
        <f t="shared" si="25"/>
        <v>0</v>
      </c>
      <c r="R39" s="67"/>
      <c r="S39" s="75" t="e">
        <f>+'Tipologie sottoutenze_consumi'!E63*'Articolazione tariffaria'!F$41*'Dati bolletta'!D$30</f>
        <v>#VALUE!</v>
      </c>
      <c r="T39" s="75" t="e">
        <f>+'Tipologie sottoutenze_consumi'!E63*'Articolazione tariffaria'!F$42*'Dati bolletta'!$D$31</f>
        <v>#VALUE!</v>
      </c>
      <c r="U39" s="75" t="e">
        <f>+'Tipologie sottoutenze_consumi'!E63*'Articolazione tariffaria'!F$43*'Dati bolletta'!$D$32</f>
        <v>#VALUE!</v>
      </c>
      <c r="V39" s="82" t="e">
        <f t="shared" si="26"/>
        <v>#VALUE!</v>
      </c>
      <c r="W39" s="70"/>
      <c r="X39" s="75" t="e">
        <f t="shared" si="27"/>
        <v>#VALUE!</v>
      </c>
      <c r="Y39" s="75" t="e">
        <f t="shared" si="28"/>
        <v>#VALUE!</v>
      </c>
      <c r="Z39" s="75" t="e">
        <f t="shared" si="29"/>
        <v>#VALUE!</v>
      </c>
      <c r="AA39" s="13" t="str">
        <f t="shared" si="20"/>
        <v/>
      </c>
      <c r="AB39" s="70"/>
      <c r="AC39" s="75">
        <f t="shared" si="21"/>
        <v>0</v>
      </c>
      <c r="AE39" s="78" t="e">
        <f t="shared" si="30"/>
        <v>#VALUE!</v>
      </c>
    </row>
    <row r="40" spans="2:31" x14ac:dyDescent="0.25">
      <c r="B40" s="14" t="str">
        <f>+IF('Tipologie sottoutenze_consumi'!E64&gt;0,'Tipologie sottoutenze_consumi'!B64,"")</f>
        <v/>
      </c>
      <c r="C40" s="14"/>
      <c r="D40" s="75">
        <f>+IF(B40="",0,1*'Dati bolletta'!$D$30*'Dati bolletta'!$C$20*'Articolazione tariffaria'!$F$30)</f>
        <v>0</v>
      </c>
      <c r="E40" s="75">
        <f>+IF(B40="",0,1*'Dati bolletta'!$D$31*'Dati bolletta'!$C$20*'Articolazione tariffaria'!$F$31)</f>
        <v>0</v>
      </c>
      <c r="F40" s="75">
        <f>+IF(B40="",0,1*'Dati bolletta'!$D$32*'Dati bolletta'!$C$20*'Articolazione tariffaria'!$F$32)</f>
        <v>0</v>
      </c>
      <c r="G40" s="82">
        <f t="shared" si="23"/>
        <v>0</v>
      </c>
      <c r="H40" s="67"/>
      <c r="I40" s="83" t="e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#VALUE!</v>
      </c>
      <c r="J40" s="75" t="e">
        <f>+'Tipologie sottoutenze_consumi'!E64*'Articolazione tariffaria'!F$26*'Dati bolletta'!$D$31</f>
        <v>#VALUE!</v>
      </c>
      <c r="K40" s="75" t="e">
        <f>+'Tipologie sottoutenze_consumi'!E64*'Articolazione tariffaria'!F$27*'Dati bolletta'!$D$32</f>
        <v>#VALUE!</v>
      </c>
      <c r="L40" s="82" t="e">
        <f t="shared" si="24"/>
        <v>#VALUE!</v>
      </c>
      <c r="M40" s="67"/>
      <c r="N40" s="75">
        <f>+'Tipologie sottoutenze_consumi'!E64*'Articolazione tariffaria'!F$51*'Dati bolletta'!D$30</f>
        <v>0</v>
      </c>
      <c r="O40" s="75">
        <f>+'Tipologie sottoutenze_consumi'!E64*'Articolazione tariffaria'!F$51*'Dati bolletta'!$D$31</f>
        <v>0</v>
      </c>
      <c r="P40" s="75">
        <f>+'Tipologie sottoutenze_consumi'!E64*'Articolazione tariffaria'!F$51*'Dati bolletta'!$D$32</f>
        <v>0</v>
      </c>
      <c r="Q40" s="82">
        <f t="shared" si="25"/>
        <v>0</v>
      </c>
      <c r="R40" s="67"/>
      <c r="S40" s="75" t="e">
        <f>+'Tipologie sottoutenze_consumi'!E64*'Articolazione tariffaria'!F$41*'Dati bolletta'!D$30</f>
        <v>#VALUE!</v>
      </c>
      <c r="T40" s="75" t="e">
        <f>+'Tipologie sottoutenze_consumi'!E64*'Articolazione tariffaria'!F$42*'Dati bolletta'!$D$31</f>
        <v>#VALUE!</v>
      </c>
      <c r="U40" s="75" t="e">
        <f>+'Tipologie sottoutenze_consumi'!E64*'Articolazione tariffaria'!F$43*'Dati bolletta'!$D$32</f>
        <v>#VALUE!</v>
      </c>
      <c r="V40" s="82" t="e">
        <f t="shared" si="26"/>
        <v>#VALUE!</v>
      </c>
      <c r="W40" s="70"/>
      <c r="X40" s="75" t="e">
        <f t="shared" si="27"/>
        <v>#VALUE!</v>
      </c>
      <c r="Y40" s="75" t="e">
        <f t="shared" si="28"/>
        <v>#VALUE!</v>
      </c>
      <c r="Z40" s="75" t="e">
        <f t="shared" si="29"/>
        <v>#VALUE!</v>
      </c>
      <c r="AA40" s="13" t="str">
        <f t="shared" si="20"/>
        <v/>
      </c>
      <c r="AB40" s="70"/>
      <c r="AC40" s="75">
        <f t="shared" si="21"/>
        <v>0</v>
      </c>
      <c r="AE40" s="78" t="e">
        <f t="shared" si="30"/>
        <v>#VALUE!</v>
      </c>
    </row>
    <row r="41" spans="2:31" x14ac:dyDescent="0.25">
      <c r="B41" s="14" t="str">
        <f>+IF('Tipologie sottoutenze_consumi'!E65&gt;0,'Tipologie sottoutenze_consumi'!B65,"")</f>
        <v/>
      </c>
      <c r="C41" s="14"/>
      <c r="D41" s="75">
        <f>+IF(B41="",0,1*'Dati bolletta'!$D$30*'Dati bolletta'!$C$20*'Articolazione tariffaria'!$F$30)</f>
        <v>0</v>
      </c>
      <c r="E41" s="75">
        <f>+IF(B41="",0,1*'Dati bolletta'!$D$31*'Dati bolletta'!$C$20*'Articolazione tariffaria'!$F$31)</f>
        <v>0</v>
      </c>
      <c r="F41" s="75">
        <f>+IF(B41="",0,1*'Dati bolletta'!$D$32*'Dati bolletta'!$C$20*'Articolazione tariffaria'!$F$32)</f>
        <v>0</v>
      </c>
      <c r="G41" s="82">
        <f t="shared" si="23"/>
        <v>0</v>
      </c>
      <c r="H41" s="67"/>
      <c r="I41" s="83" t="e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#VALUE!</v>
      </c>
      <c r="J41" s="75" t="e">
        <f>+'Tipologie sottoutenze_consumi'!E65*'Articolazione tariffaria'!F$26*'Dati bolletta'!$D$31</f>
        <v>#VALUE!</v>
      </c>
      <c r="K41" s="75" t="e">
        <f>+'Tipologie sottoutenze_consumi'!E65*'Articolazione tariffaria'!F$27*'Dati bolletta'!$D$32</f>
        <v>#VALUE!</v>
      </c>
      <c r="L41" s="82" t="e">
        <f t="shared" si="24"/>
        <v>#VALUE!</v>
      </c>
      <c r="M41" s="67"/>
      <c r="N41" s="75">
        <f>+'Tipologie sottoutenze_consumi'!E65*'Articolazione tariffaria'!F$51*'Dati bolletta'!D$30</f>
        <v>0</v>
      </c>
      <c r="O41" s="75">
        <f>+'Tipologie sottoutenze_consumi'!E65*'Articolazione tariffaria'!F$51*'Dati bolletta'!$D$31</f>
        <v>0</v>
      </c>
      <c r="P41" s="75">
        <f>+'Tipologie sottoutenze_consumi'!E65*'Articolazione tariffaria'!F$51*'Dati bolletta'!$D$32</f>
        <v>0</v>
      </c>
      <c r="Q41" s="82">
        <f t="shared" si="25"/>
        <v>0</v>
      </c>
      <c r="R41" s="67"/>
      <c r="S41" s="75" t="e">
        <f>+'Tipologie sottoutenze_consumi'!E65*'Articolazione tariffaria'!F$41*'Dati bolletta'!D$30</f>
        <v>#VALUE!</v>
      </c>
      <c r="T41" s="75" t="e">
        <f>+'Tipologie sottoutenze_consumi'!E65*'Articolazione tariffaria'!F$42*'Dati bolletta'!$D$31</f>
        <v>#VALUE!</v>
      </c>
      <c r="U41" s="75" t="e">
        <f>+'Tipologie sottoutenze_consumi'!E65*'Articolazione tariffaria'!F$43*'Dati bolletta'!$D$32</f>
        <v>#VALUE!</v>
      </c>
      <c r="V41" s="82" t="e">
        <f t="shared" si="26"/>
        <v>#VALUE!</v>
      </c>
      <c r="W41" s="70"/>
      <c r="X41" s="75" t="e">
        <f t="shared" si="27"/>
        <v>#VALUE!</v>
      </c>
      <c r="Y41" s="75" t="e">
        <f t="shared" si="28"/>
        <v>#VALUE!</v>
      </c>
      <c r="Z41" s="75" t="e">
        <f t="shared" si="29"/>
        <v>#VALUE!</v>
      </c>
      <c r="AA41" s="13" t="str">
        <f t="shared" si="20"/>
        <v/>
      </c>
      <c r="AB41" s="70"/>
      <c r="AC41" s="75">
        <f t="shared" si="21"/>
        <v>0</v>
      </c>
      <c r="AE41" s="78" t="e">
        <f t="shared" si="30"/>
        <v>#VALUE!</v>
      </c>
    </row>
    <row r="42" spans="2:31" x14ac:dyDescent="0.25">
      <c r="B42" s="14" t="str">
        <f>+IF('Tipologie sottoutenze_consumi'!E66&gt;0,'Tipologie sottoutenze_consumi'!B66,"")</f>
        <v/>
      </c>
      <c r="C42" s="14"/>
      <c r="D42" s="75">
        <f>+IF(B42="",0,1*'Dati bolletta'!$D$30*'Dati bolletta'!$C$20*'Articolazione tariffaria'!$F$30)</f>
        <v>0</v>
      </c>
      <c r="E42" s="75">
        <f>+IF(B42="",0,1*'Dati bolletta'!$D$31*'Dati bolletta'!$C$20*'Articolazione tariffaria'!$F$31)</f>
        <v>0</v>
      </c>
      <c r="F42" s="75">
        <f>+IF(B42="",0,1*'Dati bolletta'!$D$32*'Dati bolletta'!$C$20*'Articolazione tariffaria'!$F$32)</f>
        <v>0</v>
      </c>
      <c r="G42" s="82">
        <f t="shared" si="23"/>
        <v>0</v>
      </c>
      <c r="H42" s="67"/>
      <c r="I42" s="83" t="e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#VALUE!</v>
      </c>
      <c r="J42" s="75" t="e">
        <f>+'Tipologie sottoutenze_consumi'!E66*'Articolazione tariffaria'!F$26*'Dati bolletta'!$D$31</f>
        <v>#VALUE!</v>
      </c>
      <c r="K42" s="75" t="e">
        <f>+'Tipologie sottoutenze_consumi'!E66*'Articolazione tariffaria'!F$27*'Dati bolletta'!$D$32</f>
        <v>#VALUE!</v>
      </c>
      <c r="L42" s="82" t="e">
        <f t="shared" si="24"/>
        <v>#VALUE!</v>
      </c>
      <c r="M42" s="67"/>
      <c r="N42" s="75">
        <f>+'Tipologie sottoutenze_consumi'!E66*'Articolazione tariffaria'!F$51*'Dati bolletta'!D$30</f>
        <v>0</v>
      </c>
      <c r="O42" s="75">
        <f>+'Tipologie sottoutenze_consumi'!E66*'Articolazione tariffaria'!F$51*'Dati bolletta'!$D$31</f>
        <v>0</v>
      </c>
      <c r="P42" s="75">
        <f>+'Tipologie sottoutenze_consumi'!E66*'Articolazione tariffaria'!F$51*'Dati bolletta'!$D$32</f>
        <v>0</v>
      </c>
      <c r="Q42" s="82">
        <f t="shared" si="25"/>
        <v>0</v>
      </c>
      <c r="R42" s="67"/>
      <c r="S42" s="75" t="e">
        <f>+'Tipologie sottoutenze_consumi'!E66*'Articolazione tariffaria'!F$41*'Dati bolletta'!D$30</f>
        <v>#VALUE!</v>
      </c>
      <c r="T42" s="75" t="e">
        <f>+'Tipologie sottoutenze_consumi'!E66*'Articolazione tariffaria'!F$42*'Dati bolletta'!$D$31</f>
        <v>#VALUE!</v>
      </c>
      <c r="U42" s="75" t="e">
        <f>+'Tipologie sottoutenze_consumi'!E66*'Articolazione tariffaria'!F$43*'Dati bolletta'!$D$32</f>
        <v>#VALUE!</v>
      </c>
      <c r="V42" s="82" t="e">
        <f t="shared" si="26"/>
        <v>#VALUE!</v>
      </c>
      <c r="W42" s="70"/>
      <c r="X42" s="75" t="e">
        <f t="shared" si="27"/>
        <v>#VALUE!</v>
      </c>
      <c r="Y42" s="75" t="e">
        <f t="shared" si="28"/>
        <v>#VALUE!</v>
      </c>
      <c r="Z42" s="75" t="e">
        <f t="shared" si="29"/>
        <v>#VALUE!</v>
      </c>
      <c r="AA42" s="13" t="str">
        <f t="shared" si="20"/>
        <v/>
      </c>
      <c r="AB42" s="70"/>
      <c r="AC42" s="75">
        <f t="shared" si="21"/>
        <v>0</v>
      </c>
      <c r="AE42" s="78" t="e">
        <f t="shared" si="30"/>
        <v>#VALUE!</v>
      </c>
    </row>
    <row r="43" spans="2:31" x14ac:dyDescent="0.25">
      <c r="B43" s="14" t="str">
        <f>+IF('Tipologie sottoutenze_consumi'!E67&gt;0,'Tipologie sottoutenze_consumi'!B67,"")</f>
        <v/>
      </c>
      <c r="C43" s="14"/>
      <c r="D43" s="75">
        <f>+IF(B43="",0,1*'Dati bolletta'!$D$30*'Dati bolletta'!$C$20*'Articolazione tariffaria'!$F$30)</f>
        <v>0</v>
      </c>
      <c r="E43" s="75">
        <f>+IF(B43="",0,1*'Dati bolletta'!$D$31*'Dati bolletta'!$C$20*'Articolazione tariffaria'!$F$31)</f>
        <v>0</v>
      </c>
      <c r="F43" s="75">
        <f>+IF(B43="",0,1*'Dati bolletta'!$D$32*'Dati bolletta'!$C$20*'Articolazione tariffaria'!$F$32)</f>
        <v>0</v>
      </c>
      <c r="G43" s="82">
        <f t="shared" si="23"/>
        <v>0</v>
      </c>
      <c r="H43" s="67"/>
      <c r="I43" s="83" t="e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#VALUE!</v>
      </c>
      <c r="J43" s="75" t="e">
        <f>+'Tipologie sottoutenze_consumi'!E67*'Articolazione tariffaria'!F$26*'Dati bolletta'!$D$31</f>
        <v>#VALUE!</v>
      </c>
      <c r="K43" s="75" t="e">
        <f>+'Tipologie sottoutenze_consumi'!E67*'Articolazione tariffaria'!F$27*'Dati bolletta'!$D$32</f>
        <v>#VALUE!</v>
      </c>
      <c r="L43" s="82" t="e">
        <f t="shared" si="24"/>
        <v>#VALUE!</v>
      </c>
      <c r="M43" s="67"/>
      <c r="N43" s="75">
        <f>+'Tipologie sottoutenze_consumi'!E67*'Articolazione tariffaria'!F$51*'Dati bolletta'!D$30</f>
        <v>0</v>
      </c>
      <c r="O43" s="75">
        <f>+'Tipologie sottoutenze_consumi'!E67*'Articolazione tariffaria'!F$51*'Dati bolletta'!$D$31</f>
        <v>0</v>
      </c>
      <c r="P43" s="75">
        <f>+'Tipologie sottoutenze_consumi'!E67*'Articolazione tariffaria'!F$51*'Dati bolletta'!$D$32</f>
        <v>0</v>
      </c>
      <c r="Q43" s="82">
        <f t="shared" si="25"/>
        <v>0</v>
      </c>
      <c r="R43" s="67"/>
      <c r="S43" s="75" t="e">
        <f>+'Tipologie sottoutenze_consumi'!E67*'Articolazione tariffaria'!F$41*'Dati bolletta'!D$30</f>
        <v>#VALUE!</v>
      </c>
      <c r="T43" s="75" t="e">
        <f>+'Tipologie sottoutenze_consumi'!E67*'Articolazione tariffaria'!F$42*'Dati bolletta'!$D$31</f>
        <v>#VALUE!</v>
      </c>
      <c r="U43" s="75" t="e">
        <f>+'Tipologie sottoutenze_consumi'!E67*'Articolazione tariffaria'!F$43*'Dati bolletta'!$D$32</f>
        <v>#VALUE!</v>
      </c>
      <c r="V43" s="82" t="e">
        <f t="shared" si="26"/>
        <v>#VALUE!</v>
      </c>
      <c r="W43" s="70"/>
      <c r="X43" s="75" t="e">
        <f t="shared" si="27"/>
        <v>#VALUE!</v>
      </c>
      <c r="Y43" s="75" t="e">
        <f t="shared" si="28"/>
        <v>#VALUE!</v>
      </c>
      <c r="Z43" s="75" t="e">
        <f t="shared" si="29"/>
        <v>#VALUE!</v>
      </c>
      <c r="AA43" s="13" t="str">
        <f t="shared" si="20"/>
        <v/>
      </c>
      <c r="AB43" s="70"/>
      <c r="AC43" s="75">
        <f t="shared" si="21"/>
        <v>0</v>
      </c>
      <c r="AE43" s="78" t="e">
        <f t="shared" si="30"/>
        <v>#VALUE!</v>
      </c>
    </row>
    <row r="44" spans="2:31" x14ac:dyDescent="0.25">
      <c r="B44" s="14" t="str">
        <f>+IF('Tipologie sottoutenze_consumi'!E68&gt;0,'Tipologie sottoutenze_consumi'!B68,"")</f>
        <v/>
      </c>
      <c r="C44" s="14"/>
      <c r="D44" s="75">
        <f>+IF(B44="",0,1*'Dati bolletta'!$D$30*'Dati bolletta'!$C$20*'Articolazione tariffaria'!$F$30)</f>
        <v>0</v>
      </c>
      <c r="E44" s="75">
        <f>+IF(B44="",0,1*'Dati bolletta'!$D$31*'Dati bolletta'!$C$20*'Articolazione tariffaria'!$F$31)</f>
        <v>0</v>
      </c>
      <c r="F44" s="75">
        <f>+IF(B44="",0,1*'Dati bolletta'!$D$32*'Dati bolletta'!$C$20*'Articolazione tariffaria'!$F$32)</f>
        <v>0</v>
      </c>
      <c r="G44" s="82">
        <f t="shared" si="23"/>
        <v>0</v>
      </c>
      <c r="H44" s="67"/>
      <c r="I44" s="83" t="e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#VALUE!</v>
      </c>
      <c r="J44" s="75" t="e">
        <f>+'Tipologie sottoutenze_consumi'!E68*'Articolazione tariffaria'!F$26*'Dati bolletta'!$D$31</f>
        <v>#VALUE!</v>
      </c>
      <c r="K44" s="75" t="e">
        <f>+'Tipologie sottoutenze_consumi'!E68*'Articolazione tariffaria'!F$27*'Dati bolletta'!$D$32</f>
        <v>#VALUE!</v>
      </c>
      <c r="L44" s="82" t="e">
        <f t="shared" si="24"/>
        <v>#VALUE!</v>
      </c>
      <c r="M44" s="67"/>
      <c r="N44" s="75">
        <f>+'Tipologie sottoutenze_consumi'!E68*'Articolazione tariffaria'!F$51*'Dati bolletta'!D$30</f>
        <v>0</v>
      </c>
      <c r="O44" s="75">
        <f>+'Tipologie sottoutenze_consumi'!E68*'Articolazione tariffaria'!F$51*'Dati bolletta'!$D$31</f>
        <v>0</v>
      </c>
      <c r="P44" s="75">
        <f>+'Tipologie sottoutenze_consumi'!E68*'Articolazione tariffaria'!F$51*'Dati bolletta'!$D$32</f>
        <v>0</v>
      </c>
      <c r="Q44" s="82">
        <f t="shared" si="25"/>
        <v>0</v>
      </c>
      <c r="R44" s="67"/>
      <c r="S44" s="75" t="e">
        <f>+'Tipologie sottoutenze_consumi'!E68*'Articolazione tariffaria'!F$41*'Dati bolletta'!D$30</f>
        <v>#VALUE!</v>
      </c>
      <c r="T44" s="75" t="e">
        <f>+'Tipologie sottoutenze_consumi'!E68*'Articolazione tariffaria'!F$42*'Dati bolletta'!$D$31</f>
        <v>#VALUE!</v>
      </c>
      <c r="U44" s="75" t="e">
        <f>+'Tipologie sottoutenze_consumi'!E68*'Articolazione tariffaria'!F$43*'Dati bolletta'!$D$32</f>
        <v>#VALUE!</v>
      </c>
      <c r="V44" s="82" t="e">
        <f t="shared" si="26"/>
        <v>#VALUE!</v>
      </c>
      <c r="W44" s="70"/>
      <c r="X44" s="75" t="e">
        <f t="shared" si="27"/>
        <v>#VALUE!</v>
      </c>
      <c r="Y44" s="75" t="e">
        <f t="shared" si="28"/>
        <v>#VALUE!</v>
      </c>
      <c r="Z44" s="75" t="e">
        <f t="shared" si="29"/>
        <v>#VALUE!</v>
      </c>
      <c r="AA44" s="13" t="str">
        <f t="shared" si="20"/>
        <v/>
      </c>
      <c r="AB44" s="70"/>
      <c r="AC44" s="75">
        <f t="shared" si="21"/>
        <v>0</v>
      </c>
      <c r="AE44" s="78" t="e">
        <f t="shared" si="30"/>
        <v>#VALUE!</v>
      </c>
    </row>
    <row r="45" spans="2:31" x14ac:dyDescent="0.25">
      <c r="B45" s="14" t="str">
        <f>+IF('Tipologie sottoutenze_consumi'!E69&gt;0,'Tipologie sottoutenze_consumi'!B69,"")</f>
        <v/>
      </c>
      <c r="C45" s="14"/>
      <c r="D45" s="75">
        <f>+IF(B45="",0,1*'Dati bolletta'!$D$30*'Dati bolletta'!$C$20*'Articolazione tariffaria'!$F$30)</f>
        <v>0</v>
      </c>
      <c r="E45" s="75">
        <f>+IF(B45="",0,1*'Dati bolletta'!$D$31*'Dati bolletta'!$C$20*'Articolazione tariffaria'!$F$31)</f>
        <v>0</v>
      </c>
      <c r="F45" s="75">
        <f>+IF(B45="",0,1*'Dati bolletta'!$D$32*'Dati bolletta'!$C$20*'Articolazione tariffaria'!$F$32)</f>
        <v>0</v>
      </c>
      <c r="G45" s="82">
        <f t="shared" si="23"/>
        <v>0</v>
      </c>
      <c r="H45" s="67"/>
      <c r="I45" s="83" t="e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#VALUE!</v>
      </c>
      <c r="J45" s="75" t="e">
        <f>+'Tipologie sottoutenze_consumi'!E69*'Articolazione tariffaria'!F$26*'Dati bolletta'!$D$31</f>
        <v>#VALUE!</v>
      </c>
      <c r="K45" s="75" t="e">
        <f>+'Tipologie sottoutenze_consumi'!E69*'Articolazione tariffaria'!F$27*'Dati bolletta'!$D$32</f>
        <v>#VALUE!</v>
      </c>
      <c r="L45" s="82" t="e">
        <f t="shared" si="24"/>
        <v>#VALUE!</v>
      </c>
      <c r="M45" s="67"/>
      <c r="N45" s="75">
        <f>+'Tipologie sottoutenze_consumi'!E69*'Articolazione tariffaria'!F$51*'Dati bolletta'!D$30</f>
        <v>0</v>
      </c>
      <c r="O45" s="75">
        <f>+'Tipologie sottoutenze_consumi'!E69*'Articolazione tariffaria'!F$51*'Dati bolletta'!$D$31</f>
        <v>0</v>
      </c>
      <c r="P45" s="75">
        <f>+'Tipologie sottoutenze_consumi'!E69*'Articolazione tariffaria'!F$51*'Dati bolletta'!$D$32</f>
        <v>0</v>
      </c>
      <c r="Q45" s="82">
        <f t="shared" si="25"/>
        <v>0</v>
      </c>
      <c r="R45" s="67"/>
      <c r="S45" s="75" t="e">
        <f>+'Tipologie sottoutenze_consumi'!E69*'Articolazione tariffaria'!F$41*'Dati bolletta'!D$30</f>
        <v>#VALUE!</v>
      </c>
      <c r="T45" s="75" t="e">
        <f>+'Tipologie sottoutenze_consumi'!E69*'Articolazione tariffaria'!F$42*'Dati bolletta'!$D$31</f>
        <v>#VALUE!</v>
      </c>
      <c r="U45" s="75" t="e">
        <f>+'Tipologie sottoutenze_consumi'!E69*'Articolazione tariffaria'!F$43*'Dati bolletta'!$D$32</f>
        <v>#VALUE!</v>
      </c>
      <c r="V45" s="82" t="e">
        <f t="shared" si="26"/>
        <v>#VALUE!</v>
      </c>
      <c r="W45" s="70"/>
      <c r="X45" s="75" t="e">
        <f t="shared" si="27"/>
        <v>#VALUE!</v>
      </c>
      <c r="Y45" s="75" t="e">
        <f t="shared" si="28"/>
        <v>#VALUE!</v>
      </c>
      <c r="Z45" s="75" t="e">
        <f t="shared" si="29"/>
        <v>#VALUE!</v>
      </c>
      <c r="AA45" s="13" t="str">
        <f t="shared" si="20"/>
        <v/>
      </c>
      <c r="AB45" s="70"/>
      <c r="AC45" s="75">
        <f t="shared" si="21"/>
        <v>0</v>
      </c>
      <c r="AE45" s="78" t="e">
        <f t="shared" si="30"/>
        <v>#VALUE!</v>
      </c>
    </row>
    <row r="46" spans="2:31" x14ac:dyDescent="0.25">
      <c r="B46" s="14" t="str">
        <f>+IF('Tipologie sottoutenze_consumi'!E70&gt;0,'Tipologie sottoutenze_consumi'!B70,"")</f>
        <v/>
      </c>
      <c r="C46" s="14"/>
      <c r="D46" s="75">
        <f>+IF(B46="",0,1*'Dati bolletta'!$D$30*'Dati bolletta'!$C$20*'Articolazione tariffaria'!$F$30)</f>
        <v>0</v>
      </c>
      <c r="E46" s="75">
        <f>+IF(B46="",0,1*'Dati bolletta'!$D$31*'Dati bolletta'!$C$20*'Articolazione tariffaria'!$F$31)</f>
        <v>0</v>
      </c>
      <c r="F46" s="75">
        <f>+IF(B46="",0,1*'Dati bolletta'!$D$32*'Dati bolletta'!$C$20*'Articolazione tariffaria'!$F$32)</f>
        <v>0</v>
      </c>
      <c r="G46" s="82">
        <f t="shared" si="23"/>
        <v>0</v>
      </c>
      <c r="H46" s="67"/>
      <c r="I46" s="83" t="e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#VALUE!</v>
      </c>
      <c r="J46" s="75" t="e">
        <f>+'Tipologie sottoutenze_consumi'!E70*'Articolazione tariffaria'!F$26*'Dati bolletta'!$D$31</f>
        <v>#VALUE!</v>
      </c>
      <c r="K46" s="75" t="e">
        <f>+'Tipologie sottoutenze_consumi'!E70*'Articolazione tariffaria'!F$27*'Dati bolletta'!$D$32</f>
        <v>#VALUE!</v>
      </c>
      <c r="L46" s="82" t="e">
        <f t="shared" si="24"/>
        <v>#VALUE!</v>
      </c>
      <c r="M46" s="67"/>
      <c r="N46" s="75">
        <f>+'Tipologie sottoutenze_consumi'!E70*'Articolazione tariffaria'!F$51*'Dati bolletta'!D$30</f>
        <v>0</v>
      </c>
      <c r="O46" s="75">
        <f>+'Tipologie sottoutenze_consumi'!E70*'Articolazione tariffaria'!F$51*'Dati bolletta'!$D$31</f>
        <v>0</v>
      </c>
      <c r="P46" s="75">
        <f>+'Tipologie sottoutenze_consumi'!E70*'Articolazione tariffaria'!F$51*'Dati bolletta'!$D$32</f>
        <v>0</v>
      </c>
      <c r="Q46" s="82">
        <f t="shared" si="25"/>
        <v>0</v>
      </c>
      <c r="R46" s="67"/>
      <c r="S46" s="75" t="e">
        <f>+'Tipologie sottoutenze_consumi'!E70*'Articolazione tariffaria'!F$41*'Dati bolletta'!D$30</f>
        <v>#VALUE!</v>
      </c>
      <c r="T46" s="75" t="e">
        <f>+'Tipologie sottoutenze_consumi'!E70*'Articolazione tariffaria'!F$42*'Dati bolletta'!$D$31</f>
        <v>#VALUE!</v>
      </c>
      <c r="U46" s="75" t="e">
        <f>+'Tipologie sottoutenze_consumi'!E70*'Articolazione tariffaria'!F$43*'Dati bolletta'!$D$32</f>
        <v>#VALUE!</v>
      </c>
      <c r="V46" s="82" t="e">
        <f t="shared" si="26"/>
        <v>#VALUE!</v>
      </c>
      <c r="W46" s="70"/>
      <c r="X46" s="75" t="e">
        <f t="shared" si="27"/>
        <v>#VALUE!</v>
      </c>
      <c r="Y46" s="75" t="e">
        <f t="shared" si="28"/>
        <v>#VALUE!</v>
      </c>
      <c r="Z46" s="75" t="e">
        <f t="shared" si="29"/>
        <v>#VALUE!</v>
      </c>
      <c r="AA46" s="13" t="str">
        <f t="shared" si="20"/>
        <v/>
      </c>
      <c r="AB46" s="70"/>
      <c r="AC46" s="75">
        <f t="shared" si="21"/>
        <v>0</v>
      </c>
      <c r="AE46" s="78" t="e">
        <f t="shared" si="30"/>
        <v>#VALUE!</v>
      </c>
    </row>
    <row r="47" spans="2:31" s="92" customFormat="1" ht="7.5" customHeight="1" x14ac:dyDescent="0.25">
      <c r="D47" s="93"/>
      <c r="E47" s="93"/>
      <c r="F47" s="93"/>
      <c r="G47" s="94"/>
      <c r="H47" s="95"/>
      <c r="I47" s="96"/>
      <c r="J47" s="93"/>
      <c r="K47" s="93"/>
      <c r="L47" s="94"/>
      <c r="M47" s="95"/>
      <c r="N47" s="93"/>
      <c r="O47" s="93"/>
      <c r="P47" s="93"/>
      <c r="Q47" s="94"/>
      <c r="R47" s="95"/>
      <c r="S47" s="93"/>
      <c r="T47" s="93"/>
      <c r="U47" s="93"/>
      <c r="V47" s="94"/>
      <c r="W47" s="95"/>
      <c r="X47" s="93"/>
      <c r="Y47" s="93"/>
      <c r="Z47" s="93"/>
      <c r="AA47" s="97"/>
      <c r="AB47" s="95"/>
      <c r="AC47" s="93"/>
      <c r="AD47" s="98"/>
      <c r="AE47" s="99"/>
    </row>
    <row r="48" spans="2:31" x14ac:dyDescent="0.25">
      <c r="B48" t="s">
        <v>45</v>
      </c>
      <c r="C48" s="91">
        <v>3</v>
      </c>
      <c r="D48" s="75"/>
      <c r="E48" s="75"/>
      <c r="F48" s="75"/>
      <c r="G48" s="82"/>
      <c r="H48" s="67"/>
      <c r="I48" s="83"/>
      <c r="J48" s="75"/>
      <c r="K48" s="75"/>
      <c r="L48" s="82"/>
      <c r="M48" s="67"/>
      <c r="N48" s="75"/>
      <c r="O48" s="75"/>
      <c r="P48" s="75"/>
      <c r="Q48" s="82"/>
      <c r="R48" s="67"/>
      <c r="S48" s="75"/>
      <c r="T48" s="75"/>
      <c r="U48" s="75"/>
      <c r="V48" s="82"/>
      <c r="W48" s="70"/>
      <c r="X48" s="75"/>
      <c r="Y48" s="75"/>
      <c r="Z48" s="75"/>
      <c r="AA48" s="13"/>
      <c r="AB48" s="70"/>
    </row>
    <row r="49" spans="2:31" x14ac:dyDescent="0.25">
      <c r="B49" s="14" t="str">
        <f>+IF('Tipologie sottoutenze_consumi'!E73&gt;0,'Tipologie sottoutenze_consumi'!B73,"")</f>
        <v/>
      </c>
      <c r="C49" s="14"/>
      <c r="D49" s="75">
        <f>+IF(B49="",0,1*'Dati bolletta'!$D$30*'Dati bolletta'!$C$20*'Articolazione tariffaria'!$F$30)</f>
        <v>0</v>
      </c>
      <c r="E49" s="75">
        <f>+IF(B49="",0,1*'Dati bolletta'!$D$31*'Dati bolletta'!$C$20*'Articolazione tariffaria'!$F$31)</f>
        <v>0</v>
      </c>
      <c r="F49" s="75">
        <f>+IF(B49="",0,1*'Dati bolletta'!$D$32*'Dati bolletta'!$C$20*'Articolazione tariffaria'!$F$32)</f>
        <v>0</v>
      </c>
      <c r="G49" s="82">
        <f t="shared" si="0"/>
        <v>0</v>
      </c>
      <c r="H49" s="67"/>
      <c r="I49" s="83" t="e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#VALUE!</v>
      </c>
      <c r="J49" s="75" t="e">
        <f>+'Tipologie sottoutenze_consumi'!E73*'Articolazione tariffaria'!F$26*'Dati bolletta'!$D$31</f>
        <v>#VALUE!</v>
      </c>
      <c r="K49" s="75" t="e">
        <f>+'Tipologie sottoutenze_consumi'!E73*'Articolazione tariffaria'!F$27*'Dati bolletta'!$D$32</f>
        <v>#VALUE!</v>
      </c>
      <c r="L49" s="82" t="e">
        <f t="shared" si="1"/>
        <v>#VALUE!</v>
      </c>
      <c r="M49" s="67"/>
      <c r="N49" s="75">
        <f>+'Tipologie sottoutenze_consumi'!E73*'Articolazione tariffaria'!F$51*'Dati bolletta'!D$30</f>
        <v>0</v>
      </c>
      <c r="O49" s="75">
        <f>+'Tipologie sottoutenze_consumi'!E73*'Articolazione tariffaria'!F$51*'Dati bolletta'!$D$31</f>
        <v>0</v>
      </c>
      <c r="P49" s="75">
        <f>+'Tipologie sottoutenze_consumi'!E73*'Articolazione tariffaria'!F$51*'Dati bolletta'!$D$32</f>
        <v>0</v>
      </c>
      <c r="Q49" s="82">
        <f t="shared" si="2"/>
        <v>0</v>
      </c>
      <c r="R49" s="67"/>
      <c r="S49" s="75" t="e">
        <f>+'Tipologie sottoutenze_consumi'!E73*'Articolazione tariffaria'!F$41*'Dati bolletta'!D$30</f>
        <v>#VALUE!</v>
      </c>
      <c r="T49" s="75" t="e">
        <f>+'Tipologie sottoutenze_consumi'!E73*'Articolazione tariffaria'!F$42*'Dati bolletta'!$D$31</f>
        <v>#VALUE!</v>
      </c>
      <c r="U49" s="75" t="e">
        <f>+'Tipologie sottoutenze_consumi'!E73*'Articolazione tariffaria'!F$43*'Dati bolletta'!$D$32</f>
        <v>#VALUE!</v>
      </c>
      <c r="V49" s="82" t="e">
        <f t="shared" si="3"/>
        <v>#VALUE!</v>
      </c>
      <c r="W49" s="70"/>
      <c r="X49" s="75" t="e">
        <f t="shared" si="4"/>
        <v>#VALUE!</v>
      </c>
      <c r="Y49" s="75" t="e">
        <f t="shared" ref="Y49:Y53" si="31">+X49*Y$3</f>
        <v>#VALUE!</v>
      </c>
      <c r="Z49" s="75" t="e">
        <f t="shared" ref="Z49:Z53" si="32">+X49+Y49</f>
        <v>#VALUE!</v>
      </c>
      <c r="AA49" s="13" t="str">
        <f t="shared" ref="AA49:AA68" si="33">IFERROR(+X49/X$160,"")</f>
        <v/>
      </c>
      <c r="AB49" s="70"/>
      <c r="AC49" s="75">
        <f t="shared" ref="AC49:AC68" si="34">IFERROR(+AC$160*AA49,0)</f>
        <v>0</v>
      </c>
      <c r="AE49" s="78" t="e">
        <f>+Z49+AC49</f>
        <v>#VALUE!</v>
      </c>
    </row>
    <row r="50" spans="2:31" x14ac:dyDescent="0.25">
      <c r="B50" s="14" t="str">
        <f>+IF('Tipologie sottoutenze_consumi'!E74&gt;0,'Tipologie sottoutenze_consumi'!B74,"")</f>
        <v/>
      </c>
      <c r="C50" s="14"/>
      <c r="D50" s="75">
        <f>+IF(B50="",0,1*'Dati bolletta'!$D$30*'Dati bolletta'!$C$20*'Articolazione tariffaria'!$F$30)</f>
        <v>0</v>
      </c>
      <c r="E50" s="75">
        <f>+IF(B50="",0,1*'Dati bolletta'!$D$31*'Dati bolletta'!$C$20*'Articolazione tariffaria'!$F$31)</f>
        <v>0</v>
      </c>
      <c r="F50" s="75">
        <f>+IF(B50="",0,1*'Dati bolletta'!$D$32*'Dati bolletta'!$C$20*'Articolazione tariffaria'!$F$32)</f>
        <v>0</v>
      </c>
      <c r="G50" s="82">
        <f t="shared" si="0"/>
        <v>0</v>
      </c>
      <c r="H50" s="67"/>
      <c r="I50" s="83" t="e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#VALUE!</v>
      </c>
      <c r="J50" s="75" t="e">
        <f>+'Tipologie sottoutenze_consumi'!E74*'Articolazione tariffaria'!F$26*'Dati bolletta'!$D$31</f>
        <v>#VALUE!</v>
      </c>
      <c r="K50" s="75" t="e">
        <f>+'Tipologie sottoutenze_consumi'!E74*'Articolazione tariffaria'!F$27*'Dati bolletta'!$D$32</f>
        <v>#VALUE!</v>
      </c>
      <c r="L50" s="82" t="e">
        <f t="shared" si="1"/>
        <v>#VALUE!</v>
      </c>
      <c r="M50" s="67"/>
      <c r="N50" s="75">
        <f>+'Tipologie sottoutenze_consumi'!E74*'Articolazione tariffaria'!F$51*'Dati bolletta'!D$30</f>
        <v>0</v>
      </c>
      <c r="O50" s="75">
        <f>+'Tipologie sottoutenze_consumi'!E74*'Articolazione tariffaria'!F$51*'Dati bolletta'!$D$31</f>
        <v>0</v>
      </c>
      <c r="P50" s="75">
        <f>+'Tipologie sottoutenze_consumi'!E74*'Articolazione tariffaria'!F$51*'Dati bolletta'!$D$32</f>
        <v>0</v>
      </c>
      <c r="Q50" s="82">
        <f t="shared" si="2"/>
        <v>0</v>
      </c>
      <c r="R50" s="67"/>
      <c r="S50" s="75" t="e">
        <f>+'Tipologie sottoutenze_consumi'!E74*'Articolazione tariffaria'!F$41*'Dati bolletta'!D$30</f>
        <v>#VALUE!</v>
      </c>
      <c r="T50" s="75" t="e">
        <f>+'Tipologie sottoutenze_consumi'!E74*'Articolazione tariffaria'!F$42*'Dati bolletta'!$D$31</f>
        <v>#VALUE!</v>
      </c>
      <c r="U50" s="75" t="e">
        <f>+'Tipologie sottoutenze_consumi'!E74*'Articolazione tariffaria'!F$43*'Dati bolletta'!$D$32</f>
        <v>#VALUE!</v>
      </c>
      <c r="V50" s="82" t="e">
        <f t="shared" si="3"/>
        <v>#VALUE!</v>
      </c>
      <c r="W50" s="70"/>
      <c r="X50" s="75" t="e">
        <f t="shared" si="4"/>
        <v>#VALUE!</v>
      </c>
      <c r="Y50" s="75" t="e">
        <f t="shared" si="31"/>
        <v>#VALUE!</v>
      </c>
      <c r="Z50" s="75" t="e">
        <f t="shared" si="32"/>
        <v>#VALUE!</v>
      </c>
      <c r="AA50" s="13" t="str">
        <f t="shared" si="33"/>
        <v/>
      </c>
      <c r="AB50" s="70"/>
      <c r="AC50" s="75">
        <f t="shared" si="34"/>
        <v>0</v>
      </c>
      <c r="AE50" s="78" t="e">
        <f t="shared" ref="AE50:AE53" si="35">+Z50+AC50</f>
        <v>#VALUE!</v>
      </c>
    </row>
    <row r="51" spans="2:31" x14ac:dyDescent="0.25">
      <c r="B51" s="14" t="str">
        <f>+IF('Tipologie sottoutenze_consumi'!E75&gt;0,'Tipologie sottoutenze_consumi'!B75,"")</f>
        <v/>
      </c>
      <c r="C51" s="14"/>
      <c r="D51" s="75">
        <f>+IF(B51="",0,1*'Dati bolletta'!$D$30*'Dati bolletta'!$C$20*'Articolazione tariffaria'!$F$30)</f>
        <v>0</v>
      </c>
      <c r="E51" s="75">
        <f>+IF(B51="",0,1*'Dati bolletta'!$D$31*'Dati bolletta'!$C$20*'Articolazione tariffaria'!$F$31)</f>
        <v>0</v>
      </c>
      <c r="F51" s="75">
        <f>+IF(B51="",0,1*'Dati bolletta'!$D$32*'Dati bolletta'!$C$20*'Articolazione tariffaria'!$F$32)</f>
        <v>0</v>
      </c>
      <c r="G51" s="82">
        <f t="shared" si="0"/>
        <v>0</v>
      </c>
      <c r="H51" s="67"/>
      <c r="I51" s="83" t="e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#VALUE!</v>
      </c>
      <c r="J51" s="75" t="e">
        <f>+'Tipologie sottoutenze_consumi'!E75*'Articolazione tariffaria'!F$26*'Dati bolletta'!$D$31</f>
        <v>#VALUE!</v>
      </c>
      <c r="K51" s="75" t="e">
        <f>+'Tipologie sottoutenze_consumi'!E75*'Articolazione tariffaria'!F$27*'Dati bolletta'!$D$32</f>
        <v>#VALUE!</v>
      </c>
      <c r="L51" s="82" t="e">
        <f t="shared" si="1"/>
        <v>#VALUE!</v>
      </c>
      <c r="M51" s="67"/>
      <c r="N51" s="75">
        <f>+'Tipologie sottoutenze_consumi'!E75*'Articolazione tariffaria'!F$51*'Dati bolletta'!D$30</f>
        <v>0</v>
      </c>
      <c r="O51" s="75">
        <f>+'Tipologie sottoutenze_consumi'!E75*'Articolazione tariffaria'!F$51*'Dati bolletta'!$D$31</f>
        <v>0</v>
      </c>
      <c r="P51" s="75">
        <f>+'Tipologie sottoutenze_consumi'!E75*'Articolazione tariffaria'!F$51*'Dati bolletta'!$D$32</f>
        <v>0</v>
      </c>
      <c r="Q51" s="82">
        <f t="shared" si="2"/>
        <v>0</v>
      </c>
      <c r="R51" s="67"/>
      <c r="S51" s="75" t="e">
        <f>+'Tipologie sottoutenze_consumi'!E75*'Articolazione tariffaria'!F$41*'Dati bolletta'!D$30</f>
        <v>#VALUE!</v>
      </c>
      <c r="T51" s="75" t="e">
        <f>+'Tipologie sottoutenze_consumi'!E75*'Articolazione tariffaria'!F$42*'Dati bolletta'!$D$31</f>
        <v>#VALUE!</v>
      </c>
      <c r="U51" s="75" t="e">
        <f>+'Tipologie sottoutenze_consumi'!E75*'Articolazione tariffaria'!F$43*'Dati bolletta'!$D$32</f>
        <v>#VALUE!</v>
      </c>
      <c r="V51" s="82" t="e">
        <f t="shared" si="3"/>
        <v>#VALUE!</v>
      </c>
      <c r="W51" s="70"/>
      <c r="X51" s="75" t="e">
        <f t="shared" si="4"/>
        <v>#VALUE!</v>
      </c>
      <c r="Y51" s="75" t="e">
        <f t="shared" si="31"/>
        <v>#VALUE!</v>
      </c>
      <c r="Z51" s="75" t="e">
        <f t="shared" si="32"/>
        <v>#VALUE!</v>
      </c>
      <c r="AA51" s="13" t="str">
        <f t="shared" si="33"/>
        <v/>
      </c>
      <c r="AB51" s="70"/>
      <c r="AC51" s="75">
        <f t="shared" si="34"/>
        <v>0</v>
      </c>
      <c r="AE51" s="78" t="e">
        <f t="shared" si="35"/>
        <v>#VALUE!</v>
      </c>
    </row>
    <row r="52" spans="2:31" x14ac:dyDescent="0.25">
      <c r="B52" s="14" t="str">
        <f>+IF('Tipologie sottoutenze_consumi'!E76&gt;0,'Tipologie sottoutenze_consumi'!B76,"")</f>
        <v/>
      </c>
      <c r="C52" s="14"/>
      <c r="D52" s="75">
        <f>+IF(B52="",0,1*'Dati bolletta'!$D$30*'Dati bolletta'!$C$20*'Articolazione tariffaria'!$F$30)</f>
        <v>0</v>
      </c>
      <c r="E52" s="75">
        <f>+IF(B52="",0,1*'Dati bolletta'!$D$31*'Dati bolletta'!$C$20*'Articolazione tariffaria'!$F$31)</f>
        <v>0</v>
      </c>
      <c r="F52" s="75">
        <f>+IF(B52="",0,1*'Dati bolletta'!$D$32*'Dati bolletta'!$C$20*'Articolazione tariffaria'!$F$32)</f>
        <v>0</v>
      </c>
      <c r="G52" s="82">
        <f t="shared" si="0"/>
        <v>0</v>
      </c>
      <c r="H52" s="67"/>
      <c r="I52" s="83" t="e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#VALUE!</v>
      </c>
      <c r="J52" s="75" t="e">
        <f>+'Tipologie sottoutenze_consumi'!E76*'Articolazione tariffaria'!F$26*'Dati bolletta'!$D$31</f>
        <v>#VALUE!</v>
      </c>
      <c r="K52" s="75" t="e">
        <f>+'Tipologie sottoutenze_consumi'!E76*'Articolazione tariffaria'!F$27*'Dati bolletta'!$D$32</f>
        <v>#VALUE!</v>
      </c>
      <c r="L52" s="82" t="e">
        <f t="shared" si="1"/>
        <v>#VALUE!</v>
      </c>
      <c r="M52" s="67"/>
      <c r="N52" s="75">
        <f>+'Tipologie sottoutenze_consumi'!E76*'Articolazione tariffaria'!F$51*'Dati bolletta'!D$30</f>
        <v>0</v>
      </c>
      <c r="O52" s="75">
        <f>+'Tipologie sottoutenze_consumi'!E76*'Articolazione tariffaria'!F$51*'Dati bolletta'!$D$31</f>
        <v>0</v>
      </c>
      <c r="P52" s="75">
        <f>+'Tipologie sottoutenze_consumi'!E76*'Articolazione tariffaria'!F$51*'Dati bolletta'!$D$32</f>
        <v>0</v>
      </c>
      <c r="Q52" s="82">
        <f t="shared" si="2"/>
        <v>0</v>
      </c>
      <c r="R52" s="67"/>
      <c r="S52" s="75" t="e">
        <f>+'Tipologie sottoutenze_consumi'!E76*'Articolazione tariffaria'!F$41*'Dati bolletta'!D$30</f>
        <v>#VALUE!</v>
      </c>
      <c r="T52" s="75" t="e">
        <f>+'Tipologie sottoutenze_consumi'!E76*'Articolazione tariffaria'!F$42*'Dati bolletta'!$D$31</f>
        <v>#VALUE!</v>
      </c>
      <c r="U52" s="75" t="e">
        <f>+'Tipologie sottoutenze_consumi'!E76*'Articolazione tariffaria'!F$43*'Dati bolletta'!$D$32</f>
        <v>#VALUE!</v>
      </c>
      <c r="V52" s="82" t="e">
        <f t="shared" si="3"/>
        <v>#VALUE!</v>
      </c>
      <c r="W52" s="70"/>
      <c r="X52" s="75" t="e">
        <f t="shared" si="4"/>
        <v>#VALUE!</v>
      </c>
      <c r="Y52" s="75" t="e">
        <f t="shared" si="31"/>
        <v>#VALUE!</v>
      </c>
      <c r="Z52" s="75" t="e">
        <f t="shared" si="32"/>
        <v>#VALUE!</v>
      </c>
      <c r="AA52" s="13" t="str">
        <f t="shared" si="33"/>
        <v/>
      </c>
      <c r="AB52" s="70"/>
      <c r="AC52" s="75">
        <f t="shared" si="34"/>
        <v>0</v>
      </c>
      <c r="AE52" s="78" t="e">
        <f t="shared" si="35"/>
        <v>#VALUE!</v>
      </c>
    </row>
    <row r="53" spans="2:31" x14ac:dyDescent="0.25">
      <c r="B53" s="14" t="str">
        <f>+IF('Tipologie sottoutenze_consumi'!E77&gt;0,'Tipologie sottoutenze_consumi'!B77,"")</f>
        <v/>
      </c>
      <c r="C53" s="14"/>
      <c r="D53" s="75">
        <f>+IF(B53="",0,1*'Dati bolletta'!$D$30*'Dati bolletta'!$C$20*'Articolazione tariffaria'!$F$30)</f>
        <v>0</v>
      </c>
      <c r="E53" s="75">
        <f>+IF(B53="",0,1*'Dati bolletta'!$D$31*'Dati bolletta'!$C$20*'Articolazione tariffaria'!$F$31)</f>
        <v>0</v>
      </c>
      <c r="F53" s="75">
        <f>+IF(B53="",0,1*'Dati bolletta'!$D$32*'Dati bolletta'!$C$20*'Articolazione tariffaria'!$F$32)</f>
        <v>0</v>
      </c>
      <c r="G53" s="82">
        <f t="shared" si="0"/>
        <v>0</v>
      </c>
      <c r="H53" s="67"/>
      <c r="I53" s="83" t="e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#VALUE!</v>
      </c>
      <c r="J53" s="75" t="e">
        <f>+'Tipologie sottoutenze_consumi'!E77*'Articolazione tariffaria'!F$26*'Dati bolletta'!$D$31</f>
        <v>#VALUE!</v>
      </c>
      <c r="K53" s="75" t="e">
        <f>+'Tipologie sottoutenze_consumi'!E77*'Articolazione tariffaria'!F$27*'Dati bolletta'!$D$32</f>
        <v>#VALUE!</v>
      </c>
      <c r="L53" s="82" t="e">
        <f t="shared" si="1"/>
        <v>#VALUE!</v>
      </c>
      <c r="M53" s="67"/>
      <c r="N53" s="75">
        <f>+'Tipologie sottoutenze_consumi'!E77*'Articolazione tariffaria'!F$51*'Dati bolletta'!D$30</f>
        <v>0</v>
      </c>
      <c r="O53" s="75">
        <f>+'Tipologie sottoutenze_consumi'!E77*'Articolazione tariffaria'!F$51*'Dati bolletta'!$D$31</f>
        <v>0</v>
      </c>
      <c r="P53" s="75">
        <f>+'Tipologie sottoutenze_consumi'!E77*'Articolazione tariffaria'!F$51*'Dati bolletta'!$D$32</f>
        <v>0</v>
      </c>
      <c r="Q53" s="82">
        <f t="shared" si="2"/>
        <v>0</v>
      </c>
      <c r="R53" s="67"/>
      <c r="S53" s="75" t="e">
        <f>+'Tipologie sottoutenze_consumi'!E77*'Articolazione tariffaria'!F$41*'Dati bolletta'!D$30</f>
        <v>#VALUE!</v>
      </c>
      <c r="T53" s="75" t="e">
        <f>+'Tipologie sottoutenze_consumi'!E77*'Articolazione tariffaria'!F$42*'Dati bolletta'!$D$31</f>
        <v>#VALUE!</v>
      </c>
      <c r="U53" s="75" t="e">
        <f>+'Tipologie sottoutenze_consumi'!E77*'Articolazione tariffaria'!F$43*'Dati bolletta'!$D$32</f>
        <v>#VALUE!</v>
      </c>
      <c r="V53" s="82" t="e">
        <f t="shared" si="3"/>
        <v>#VALUE!</v>
      </c>
      <c r="W53" s="70"/>
      <c r="X53" s="75" t="e">
        <f t="shared" si="4"/>
        <v>#VALUE!</v>
      </c>
      <c r="Y53" s="75" t="e">
        <f t="shared" si="31"/>
        <v>#VALUE!</v>
      </c>
      <c r="Z53" s="75" t="e">
        <f t="shared" si="32"/>
        <v>#VALUE!</v>
      </c>
      <c r="AA53" s="13" t="str">
        <f t="shared" si="33"/>
        <v/>
      </c>
      <c r="AB53" s="70"/>
      <c r="AC53" s="75">
        <f t="shared" si="34"/>
        <v>0</v>
      </c>
      <c r="AE53" s="78" t="e">
        <f t="shared" si="35"/>
        <v>#VALUE!</v>
      </c>
    </row>
    <row r="54" spans="2:31" x14ac:dyDescent="0.25">
      <c r="B54" s="14" t="str">
        <f>+IF('Tipologie sottoutenze_consumi'!E78&gt;0,'Tipologie sottoutenze_consumi'!B78,"")</f>
        <v/>
      </c>
      <c r="C54" s="14"/>
      <c r="D54" s="75">
        <f>+IF(B54="",0,1*'Dati bolletta'!$D$30*'Dati bolletta'!$C$20*'Articolazione tariffaria'!$F$30)</f>
        <v>0</v>
      </c>
      <c r="E54" s="75">
        <f>+IF(B54="",0,1*'Dati bolletta'!$D$31*'Dati bolletta'!$C$20*'Articolazione tariffaria'!$F$31)</f>
        <v>0</v>
      </c>
      <c r="F54" s="75">
        <f>+IF(B54="",0,1*'Dati bolletta'!$D$32*'Dati bolletta'!$C$20*'Articolazione tariffaria'!$F$32)</f>
        <v>0</v>
      </c>
      <c r="G54" s="82">
        <f t="shared" ref="G54:G68" si="36">+SUM(D54:F54)</f>
        <v>0</v>
      </c>
      <c r="H54" s="67"/>
      <c r="I54" s="83" t="e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#VALUE!</v>
      </c>
      <c r="J54" s="75" t="e">
        <f>+'Tipologie sottoutenze_consumi'!E78*'Articolazione tariffaria'!F$26*'Dati bolletta'!$D$31</f>
        <v>#VALUE!</v>
      </c>
      <c r="K54" s="75" t="e">
        <f>+'Tipologie sottoutenze_consumi'!E78*'Articolazione tariffaria'!F$27*'Dati bolletta'!$D$32</f>
        <v>#VALUE!</v>
      </c>
      <c r="L54" s="82" t="e">
        <f t="shared" ref="L54:L68" si="37">+SUM(I54:K54)</f>
        <v>#VALUE!</v>
      </c>
      <c r="M54" s="67"/>
      <c r="N54" s="75">
        <f>+'Tipologie sottoutenze_consumi'!E78*'Articolazione tariffaria'!F$51*'Dati bolletta'!D$30</f>
        <v>0</v>
      </c>
      <c r="O54" s="75">
        <f>+'Tipologie sottoutenze_consumi'!E78*'Articolazione tariffaria'!F$51*'Dati bolletta'!$D$31</f>
        <v>0</v>
      </c>
      <c r="P54" s="75">
        <f>+'Tipologie sottoutenze_consumi'!E78*'Articolazione tariffaria'!F$51*'Dati bolletta'!$D$32</f>
        <v>0</v>
      </c>
      <c r="Q54" s="82">
        <f t="shared" ref="Q54:Q68" si="38">+SUM(N54:P54)</f>
        <v>0</v>
      </c>
      <c r="R54" s="67"/>
      <c r="S54" s="75" t="e">
        <f>+'Tipologie sottoutenze_consumi'!E78*'Articolazione tariffaria'!F$41*'Dati bolletta'!D$30</f>
        <v>#VALUE!</v>
      </c>
      <c r="T54" s="75" t="e">
        <f>+'Tipologie sottoutenze_consumi'!E78*'Articolazione tariffaria'!F$42*'Dati bolletta'!$D$31</f>
        <v>#VALUE!</v>
      </c>
      <c r="U54" s="75" t="e">
        <f>+'Tipologie sottoutenze_consumi'!E78*'Articolazione tariffaria'!F$43*'Dati bolletta'!$D$32</f>
        <v>#VALUE!</v>
      </c>
      <c r="V54" s="82" t="e">
        <f t="shared" ref="V54:V68" si="39">+SUM(S54:U54)</f>
        <v>#VALUE!</v>
      </c>
      <c r="W54" s="70"/>
      <c r="X54" s="75" t="e">
        <f t="shared" ref="X54:X68" si="40">+G54+L54+Q54+V54</f>
        <v>#VALUE!</v>
      </c>
      <c r="Y54" s="75" t="e">
        <f t="shared" ref="Y54:Y68" si="41">+X54*Y$3</f>
        <v>#VALUE!</v>
      </c>
      <c r="Z54" s="75" t="e">
        <f t="shared" ref="Z54:Z68" si="42">+X54+Y54</f>
        <v>#VALUE!</v>
      </c>
      <c r="AA54" s="13" t="str">
        <f t="shared" si="33"/>
        <v/>
      </c>
      <c r="AB54" s="70"/>
      <c r="AC54" s="75">
        <f t="shared" si="34"/>
        <v>0</v>
      </c>
      <c r="AE54" s="78" t="e">
        <f t="shared" ref="AE54:AE68" si="43">+Z54+AC54</f>
        <v>#VALUE!</v>
      </c>
    </row>
    <row r="55" spans="2:31" x14ac:dyDescent="0.25">
      <c r="B55" s="14" t="str">
        <f>+IF('Tipologie sottoutenze_consumi'!E79&gt;0,'Tipologie sottoutenze_consumi'!B79,"")</f>
        <v/>
      </c>
      <c r="C55" s="14"/>
      <c r="D55" s="75">
        <f>+IF(B55="",0,1*'Dati bolletta'!$D$30*'Dati bolletta'!$C$20*'Articolazione tariffaria'!$F$30)</f>
        <v>0</v>
      </c>
      <c r="E55" s="75">
        <f>+IF(B55="",0,1*'Dati bolletta'!$D$31*'Dati bolletta'!$C$20*'Articolazione tariffaria'!$F$31)</f>
        <v>0</v>
      </c>
      <c r="F55" s="75">
        <f>+IF(B55="",0,1*'Dati bolletta'!$D$32*'Dati bolletta'!$C$20*'Articolazione tariffaria'!$F$32)</f>
        <v>0</v>
      </c>
      <c r="G55" s="82">
        <f t="shared" si="36"/>
        <v>0</v>
      </c>
      <c r="H55" s="67"/>
      <c r="I55" s="83" t="e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#VALUE!</v>
      </c>
      <c r="J55" s="75" t="e">
        <f>+'Tipologie sottoutenze_consumi'!E79*'Articolazione tariffaria'!F$26*'Dati bolletta'!$D$31</f>
        <v>#VALUE!</v>
      </c>
      <c r="K55" s="75" t="e">
        <f>+'Tipologie sottoutenze_consumi'!E79*'Articolazione tariffaria'!F$27*'Dati bolletta'!$D$32</f>
        <v>#VALUE!</v>
      </c>
      <c r="L55" s="82" t="e">
        <f t="shared" si="37"/>
        <v>#VALUE!</v>
      </c>
      <c r="M55" s="67"/>
      <c r="N55" s="75">
        <f>+'Tipologie sottoutenze_consumi'!E79*'Articolazione tariffaria'!F$51*'Dati bolletta'!D$30</f>
        <v>0</v>
      </c>
      <c r="O55" s="75">
        <f>+'Tipologie sottoutenze_consumi'!E79*'Articolazione tariffaria'!F$51*'Dati bolletta'!$D$31</f>
        <v>0</v>
      </c>
      <c r="P55" s="75">
        <f>+'Tipologie sottoutenze_consumi'!E79*'Articolazione tariffaria'!F$51*'Dati bolletta'!$D$32</f>
        <v>0</v>
      </c>
      <c r="Q55" s="82">
        <f t="shared" si="38"/>
        <v>0</v>
      </c>
      <c r="R55" s="67"/>
      <c r="S55" s="75" t="e">
        <f>+'Tipologie sottoutenze_consumi'!E79*'Articolazione tariffaria'!F$41*'Dati bolletta'!D$30</f>
        <v>#VALUE!</v>
      </c>
      <c r="T55" s="75" t="e">
        <f>+'Tipologie sottoutenze_consumi'!E79*'Articolazione tariffaria'!F$42*'Dati bolletta'!$D$31</f>
        <v>#VALUE!</v>
      </c>
      <c r="U55" s="75" t="e">
        <f>+'Tipologie sottoutenze_consumi'!E79*'Articolazione tariffaria'!F$43*'Dati bolletta'!$D$32</f>
        <v>#VALUE!</v>
      </c>
      <c r="V55" s="82" t="e">
        <f t="shared" si="39"/>
        <v>#VALUE!</v>
      </c>
      <c r="W55" s="70"/>
      <c r="X55" s="75" t="e">
        <f t="shared" si="40"/>
        <v>#VALUE!</v>
      </c>
      <c r="Y55" s="75" t="e">
        <f t="shared" si="41"/>
        <v>#VALUE!</v>
      </c>
      <c r="Z55" s="75" t="e">
        <f t="shared" si="42"/>
        <v>#VALUE!</v>
      </c>
      <c r="AA55" s="13" t="str">
        <f t="shared" si="33"/>
        <v/>
      </c>
      <c r="AB55" s="70"/>
      <c r="AC55" s="75">
        <f t="shared" si="34"/>
        <v>0</v>
      </c>
      <c r="AE55" s="78" t="e">
        <f t="shared" si="43"/>
        <v>#VALUE!</v>
      </c>
    </row>
    <row r="56" spans="2:31" x14ac:dyDescent="0.25">
      <c r="B56" s="14" t="str">
        <f>+IF('Tipologie sottoutenze_consumi'!E80&gt;0,'Tipologie sottoutenze_consumi'!B80,"")</f>
        <v/>
      </c>
      <c r="C56" s="14"/>
      <c r="D56" s="75">
        <f>+IF(B56="",0,1*'Dati bolletta'!$D$30*'Dati bolletta'!$C$20*'Articolazione tariffaria'!$F$30)</f>
        <v>0</v>
      </c>
      <c r="E56" s="75">
        <f>+IF(B56="",0,1*'Dati bolletta'!$D$31*'Dati bolletta'!$C$20*'Articolazione tariffaria'!$F$31)</f>
        <v>0</v>
      </c>
      <c r="F56" s="75">
        <f>+IF(B56="",0,1*'Dati bolletta'!$D$32*'Dati bolletta'!$C$20*'Articolazione tariffaria'!$F$32)</f>
        <v>0</v>
      </c>
      <c r="G56" s="82">
        <f t="shared" si="36"/>
        <v>0</v>
      </c>
      <c r="H56" s="67"/>
      <c r="I56" s="83" t="e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#VALUE!</v>
      </c>
      <c r="J56" s="75" t="e">
        <f>+'Tipologie sottoutenze_consumi'!E80*'Articolazione tariffaria'!F$26*'Dati bolletta'!$D$31</f>
        <v>#VALUE!</v>
      </c>
      <c r="K56" s="75" t="e">
        <f>+'Tipologie sottoutenze_consumi'!E80*'Articolazione tariffaria'!F$27*'Dati bolletta'!$D$32</f>
        <v>#VALUE!</v>
      </c>
      <c r="L56" s="82" t="e">
        <f t="shared" si="37"/>
        <v>#VALUE!</v>
      </c>
      <c r="M56" s="67"/>
      <c r="N56" s="75">
        <f>+'Tipologie sottoutenze_consumi'!E80*'Articolazione tariffaria'!F$51*'Dati bolletta'!D$30</f>
        <v>0</v>
      </c>
      <c r="O56" s="75">
        <f>+'Tipologie sottoutenze_consumi'!E80*'Articolazione tariffaria'!F$51*'Dati bolletta'!$D$31</f>
        <v>0</v>
      </c>
      <c r="P56" s="75">
        <f>+'Tipologie sottoutenze_consumi'!E80*'Articolazione tariffaria'!F$51*'Dati bolletta'!$D$32</f>
        <v>0</v>
      </c>
      <c r="Q56" s="82">
        <f t="shared" si="38"/>
        <v>0</v>
      </c>
      <c r="R56" s="67"/>
      <c r="S56" s="75" t="e">
        <f>+'Tipologie sottoutenze_consumi'!E80*'Articolazione tariffaria'!F$41*'Dati bolletta'!D$30</f>
        <v>#VALUE!</v>
      </c>
      <c r="T56" s="75" t="e">
        <f>+'Tipologie sottoutenze_consumi'!E80*'Articolazione tariffaria'!F$42*'Dati bolletta'!$D$31</f>
        <v>#VALUE!</v>
      </c>
      <c r="U56" s="75" t="e">
        <f>+'Tipologie sottoutenze_consumi'!E80*'Articolazione tariffaria'!F$43*'Dati bolletta'!$D$32</f>
        <v>#VALUE!</v>
      </c>
      <c r="V56" s="82" t="e">
        <f t="shared" si="39"/>
        <v>#VALUE!</v>
      </c>
      <c r="W56" s="70"/>
      <c r="X56" s="75" t="e">
        <f t="shared" si="40"/>
        <v>#VALUE!</v>
      </c>
      <c r="Y56" s="75" t="e">
        <f t="shared" si="41"/>
        <v>#VALUE!</v>
      </c>
      <c r="Z56" s="75" t="e">
        <f t="shared" si="42"/>
        <v>#VALUE!</v>
      </c>
      <c r="AA56" s="13" t="str">
        <f t="shared" si="33"/>
        <v/>
      </c>
      <c r="AB56" s="70"/>
      <c r="AC56" s="75">
        <f t="shared" si="34"/>
        <v>0</v>
      </c>
      <c r="AE56" s="78" t="e">
        <f t="shared" si="43"/>
        <v>#VALUE!</v>
      </c>
    </row>
    <row r="57" spans="2:31" x14ac:dyDescent="0.25">
      <c r="B57" s="14" t="str">
        <f>+IF('Tipologie sottoutenze_consumi'!E81&gt;0,'Tipologie sottoutenze_consumi'!B81,"")</f>
        <v/>
      </c>
      <c r="C57" s="14"/>
      <c r="D57" s="75">
        <f>+IF(B57="",0,1*'Dati bolletta'!$D$30*'Dati bolletta'!$C$20*'Articolazione tariffaria'!$F$30)</f>
        <v>0</v>
      </c>
      <c r="E57" s="75">
        <f>+IF(B57="",0,1*'Dati bolletta'!$D$31*'Dati bolletta'!$C$20*'Articolazione tariffaria'!$F$31)</f>
        <v>0</v>
      </c>
      <c r="F57" s="75">
        <f>+IF(B57="",0,1*'Dati bolletta'!$D$32*'Dati bolletta'!$C$20*'Articolazione tariffaria'!$F$32)</f>
        <v>0</v>
      </c>
      <c r="G57" s="82">
        <f t="shared" si="36"/>
        <v>0</v>
      </c>
      <c r="H57" s="67"/>
      <c r="I57" s="83" t="e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#VALUE!</v>
      </c>
      <c r="J57" s="75" t="e">
        <f>+'Tipologie sottoutenze_consumi'!E81*'Articolazione tariffaria'!F$26*'Dati bolletta'!$D$31</f>
        <v>#VALUE!</v>
      </c>
      <c r="K57" s="75" t="e">
        <f>+'Tipologie sottoutenze_consumi'!E81*'Articolazione tariffaria'!F$27*'Dati bolletta'!$D$32</f>
        <v>#VALUE!</v>
      </c>
      <c r="L57" s="82" t="e">
        <f t="shared" si="37"/>
        <v>#VALUE!</v>
      </c>
      <c r="M57" s="67"/>
      <c r="N57" s="75">
        <f>+'Tipologie sottoutenze_consumi'!E81*'Articolazione tariffaria'!F$51*'Dati bolletta'!D$30</f>
        <v>0</v>
      </c>
      <c r="O57" s="75">
        <f>+'Tipologie sottoutenze_consumi'!E81*'Articolazione tariffaria'!F$51*'Dati bolletta'!$D$31</f>
        <v>0</v>
      </c>
      <c r="P57" s="75">
        <f>+'Tipologie sottoutenze_consumi'!E81*'Articolazione tariffaria'!F$51*'Dati bolletta'!$D$32</f>
        <v>0</v>
      </c>
      <c r="Q57" s="82">
        <f t="shared" si="38"/>
        <v>0</v>
      </c>
      <c r="R57" s="67"/>
      <c r="S57" s="75" t="e">
        <f>+'Tipologie sottoutenze_consumi'!E81*'Articolazione tariffaria'!F$41*'Dati bolletta'!D$30</f>
        <v>#VALUE!</v>
      </c>
      <c r="T57" s="75" t="e">
        <f>+'Tipologie sottoutenze_consumi'!E81*'Articolazione tariffaria'!F$42*'Dati bolletta'!$D$31</f>
        <v>#VALUE!</v>
      </c>
      <c r="U57" s="75" t="e">
        <f>+'Tipologie sottoutenze_consumi'!E81*'Articolazione tariffaria'!F$43*'Dati bolletta'!$D$32</f>
        <v>#VALUE!</v>
      </c>
      <c r="V57" s="82" t="e">
        <f t="shared" si="39"/>
        <v>#VALUE!</v>
      </c>
      <c r="W57" s="70"/>
      <c r="X57" s="75" t="e">
        <f t="shared" si="40"/>
        <v>#VALUE!</v>
      </c>
      <c r="Y57" s="75" t="e">
        <f t="shared" si="41"/>
        <v>#VALUE!</v>
      </c>
      <c r="Z57" s="75" t="e">
        <f t="shared" si="42"/>
        <v>#VALUE!</v>
      </c>
      <c r="AA57" s="13" t="str">
        <f t="shared" si="33"/>
        <v/>
      </c>
      <c r="AB57" s="70"/>
      <c r="AC57" s="75">
        <f t="shared" si="34"/>
        <v>0</v>
      </c>
      <c r="AE57" s="78" t="e">
        <f t="shared" si="43"/>
        <v>#VALUE!</v>
      </c>
    </row>
    <row r="58" spans="2:31" x14ac:dyDescent="0.25">
      <c r="B58" s="14" t="str">
        <f>+IF('Tipologie sottoutenze_consumi'!E82&gt;0,'Tipologie sottoutenze_consumi'!B82,"")</f>
        <v/>
      </c>
      <c r="C58" s="14"/>
      <c r="D58" s="75">
        <f>+IF(B58="",0,1*'Dati bolletta'!$D$30*'Dati bolletta'!$C$20*'Articolazione tariffaria'!$F$30)</f>
        <v>0</v>
      </c>
      <c r="E58" s="75">
        <f>+IF(B58="",0,1*'Dati bolletta'!$D$31*'Dati bolletta'!$C$20*'Articolazione tariffaria'!$F$31)</f>
        <v>0</v>
      </c>
      <c r="F58" s="75">
        <f>+IF(B58="",0,1*'Dati bolletta'!$D$32*'Dati bolletta'!$C$20*'Articolazione tariffaria'!$F$32)</f>
        <v>0</v>
      </c>
      <c r="G58" s="82">
        <f t="shared" si="36"/>
        <v>0</v>
      </c>
      <c r="H58" s="67"/>
      <c r="I58" s="83" t="e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#VALUE!</v>
      </c>
      <c r="J58" s="75" t="e">
        <f>+'Tipologie sottoutenze_consumi'!E82*'Articolazione tariffaria'!F$26*'Dati bolletta'!$D$31</f>
        <v>#VALUE!</v>
      </c>
      <c r="K58" s="75" t="e">
        <f>+'Tipologie sottoutenze_consumi'!E82*'Articolazione tariffaria'!F$27*'Dati bolletta'!$D$32</f>
        <v>#VALUE!</v>
      </c>
      <c r="L58" s="82" t="e">
        <f t="shared" si="37"/>
        <v>#VALUE!</v>
      </c>
      <c r="M58" s="67"/>
      <c r="N58" s="75">
        <f>+'Tipologie sottoutenze_consumi'!E82*'Articolazione tariffaria'!F$51*'Dati bolletta'!D$30</f>
        <v>0</v>
      </c>
      <c r="O58" s="75">
        <f>+'Tipologie sottoutenze_consumi'!E82*'Articolazione tariffaria'!F$51*'Dati bolletta'!$D$31</f>
        <v>0</v>
      </c>
      <c r="P58" s="75">
        <f>+'Tipologie sottoutenze_consumi'!E82*'Articolazione tariffaria'!F$51*'Dati bolletta'!$D$32</f>
        <v>0</v>
      </c>
      <c r="Q58" s="82">
        <f t="shared" si="38"/>
        <v>0</v>
      </c>
      <c r="R58" s="67"/>
      <c r="S58" s="75" t="e">
        <f>+'Tipologie sottoutenze_consumi'!E82*'Articolazione tariffaria'!F$41*'Dati bolletta'!D$30</f>
        <v>#VALUE!</v>
      </c>
      <c r="T58" s="75" t="e">
        <f>+'Tipologie sottoutenze_consumi'!E82*'Articolazione tariffaria'!F$42*'Dati bolletta'!$D$31</f>
        <v>#VALUE!</v>
      </c>
      <c r="U58" s="75" t="e">
        <f>+'Tipologie sottoutenze_consumi'!E82*'Articolazione tariffaria'!F$43*'Dati bolletta'!$D$32</f>
        <v>#VALUE!</v>
      </c>
      <c r="V58" s="82" t="e">
        <f t="shared" si="39"/>
        <v>#VALUE!</v>
      </c>
      <c r="W58" s="70"/>
      <c r="X58" s="75" t="e">
        <f t="shared" si="40"/>
        <v>#VALUE!</v>
      </c>
      <c r="Y58" s="75" t="e">
        <f t="shared" si="41"/>
        <v>#VALUE!</v>
      </c>
      <c r="Z58" s="75" t="e">
        <f t="shared" si="42"/>
        <v>#VALUE!</v>
      </c>
      <c r="AA58" s="13" t="str">
        <f t="shared" si="33"/>
        <v/>
      </c>
      <c r="AB58" s="70"/>
      <c r="AC58" s="75">
        <f t="shared" si="34"/>
        <v>0</v>
      </c>
      <c r="AE58" s="78" t="e">
        <f t="shared" si="43"/>
        <v>#VALUE!</v>
      </c>
    </row>
    <row r="59" spans="2:31" x14ac:dyDescent="0.25">
      <c r="B59" s="14" t="str">
        <f>+IF('Tipologie sottoutenze_consumi'!E83&gt;0,'Tipologie sottoutenze_consumi'!B83,"")</f>
        <v/>
      </c>
      <c r="C59" s="14"/>
      <c r="D59" s="75">
        <f>+IF(B59="",0,1*'Dati bolletta'!$D$30*'Dati bolletta'!$C$20*'Articolazione tariffaria'!$F$30)</f>
        <v>0</v>
      </c>
      <c r="E59" s="75">
        <f>+IF(B59="",0,1*'Dati bolletta'!$D$31*'Dati bolletta'!$C$20*'Articolazione tariffaria'!$F$31)</f>
        <v>0</v>
      </c>
      <c r="F59" s="75">
        <f>+IF(B59="",0,1*'Dati bolletta'!$D$32*'Dati bolletta'!$C$20*'Articolazione tariffaria'!$F$32)</f>
        <v>0</v>
      </c>
      <c r="G59" s="82">
        <f t="shared" si="36"/>
        <v>0</v>
      </c>
      <c r="H59" s="67"/>
      <c r="I59" s="83" t="e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#VALUE!</v>
      </c>
      <c r="J59" s="75" t="e">
        <f>+'Tipologie sottoutenze_consumi'!E83*'Articolazione tariffaria'!F$26*'Dati bolletta'!$D$31</f>
        <v>#VALUE!</v>
      </c>
      <c r="K59" s="75" t="e">
        <f>+'Tipologie sottoutenze_consumi'!E83*'Articolazione tariffaria'!F$27*'Dati bolletta'!$D$32</f>
        <v>#VALUE!</v>
      </c>
      <c r="L59" s="82" t="e">
        <f t="shared" si="37"/>
        <v>#VALUE!</v>
      </c>
      <c r="M59" s="67"/>
      <c r="N59" s="75">
        <f>+'Tipologie sottoutenze_consumi'!E83*'Articolazione tariffaria'!F$51*'Dati bolletta'!D$30</f>
        <v>0</v>
      </c>
      <c r="O59" s="75">
        <f>+'Tipologie sottoutenze_consumi'!E83*'Articolazione tariffaria'!F$51*'Dati bolletta'!$D$31</f>
        <v>0</v>
      </c>
      <c r="P59" s="75">
        <f>+'Tipologie sottoutenze_consumi'!E83*'Articolazione tariffaria'!F$51*'Dati bolletta'!$D$32</f>
        <v>0</v>
      </c>
      <c r="Q59" s="82">
        <f t="shared" si="38"/>
        <v>0</v>
      </c>
      <c r="R59" s="67"/>
      <c r="S59" s="75" t="e">
        <f>+'Tipologie sottoutenze_consumi'!E83*'Articolazione tariffaria'!F$41*'Dati bolletta'!D$30</f>
        <v>#VALUE!</v>
      </c>
      <c r="T59" s="75" t="e">
        <f>+'Tipologie sottoutenze_consumi'!E83*'Articolazione tariffaria'!F$42*'Dati bolletta'!$D$31</f>
        <v>#VALUE!</v>
      </c>
      <c r="U59" s="75" t="e">
        <f>+'Tipologie sottoutenze_consumi'!E83*'Articolazione tariffaria'!F$43*'Dati bolletta'!$D$32</f>
        <v>#VALUE!</v>
      </c>
      <c r="V59" s="82" t="e">
        <f t="shared" si="39"/>
        <v>#VALUE!</v>
      </c>
      <c r="W59" s="70"/>
      <c r="X59" s="75" t="e">
        <f t="shared" si="40"/>
        <v>#VALUE!</v>
      </c>
      <c r="Y59" s="75" t="e">
        <f t="shared" si="41"/>
        <v>#VALUE!</v>
      </c>
      <c r="Z59" s="75" t="e">
        <f t="shared" si="42"/>
        <v>#VALUE!</v>
      </c>
      <c r="AA59" s="13" t="str">
        <f t="shared" si="33"/>
        <v/>
      </c>
      <c r="AB59" s="70"/>
      <c r="AC59" s="75">
        <f t="shared" si="34"/>
        <v>0</v>
      </c>
      <c r="AE59" s="78" t="e">
        <f t="shared" si="43"/>
        <v>#VALUE!</v>
      </c>
    </row>
    <row r="60" spans="2:31" x14ac:dyDescent="0.25">
      <c r="B60" s="14" t="str">
        <f>+IF('Tipologie sottoutenze_consumi'!E84&gt;0,'Tipologie sottoutenze_consumi'!B84,"")</f>
        <v/>
      </c>
      <c r="C60" s="14"/>
      <c r="D60" s="75">
        <f>+IF(B60="",0,1*'Dati bolletta'!$D$30*'Dati bolletta'!$C$20*'Articolazione tariffaria'!$F$30)</f>
        <v>0</v>
      </c>
      <c r="E60" s="75">
        <f>+IF(B60="",0,1*'Dati bolletta'!$D$31*'Dati bolletta'!$C$20*'Articolazione tariffaria'!$F$31)</f>
        <v>0</v>
      </c>
      <c r="F60" s="75">
        <f>+IF(B60="",0,1*'Dati bolletta'!$D$32*'Dati bolletta'!$C$20*'Articolazione tariffaria'!$F$32)</f>
        <v>0</v>
      </c>
      <c r="G60" s="82">
        <f t="shared" si="36"/>
        <v>0</v>
      </c>
      <c r="H60" s="67"/>
      <c r="I60" s="83" t="e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#VALUE!</v>
      </c>
      <c r="J60" s="75" t="e">
        <f>+'Tipologie sottoutenze_consumi'!E84*'Articolazione tariffaria'!F$26*'Dati bolletta'!$D$31</f>
        <v>#VALUE!</v>
      </c>
      <c r="K60" s="75" t="e">
        <f>+'Tipologie sottoutenze_consumi'!E84*'Articolazione tariffaria'!F$27*'Dati bolletta'!$D$32</f>
        <v>#VALUE!</v>
      </c>
      <c r="L60" s="82" t="e">
        <f t="shared" si="37"/>
        <v>#VALUE!</v>
      </c>
      <c r="M60" s="67"/>
      <c r="N60" s="75">
        <f>+'Tipologie sottoutenze_consumi'!E84*'Articolazione tariffaria'!F$51*'Dati bolletta'!D$30</f>
        <v>0</v>
      </c>
      <c r="O60" s="75">
        <f>+'Tipologie sottoutenze_consumi'!E84*'Articolazione tariffaria'!F$51*'Dati bolletta'!$D$31</f>
        <v>0</v>
      </c>
      <c r="P60" s="75">
        <f>+'Tipologie sottoutenze_consumi'!E84*'Articolazione tariffaria'!F$51*'Dati bolletta'!$D$32</f>
        <v>0</v>
      </c>
      <c r="Q60" s="82">
        <f t="shared" si="38"/>
        <v>0</v>
      </c>
      <c r="R60" s="67"/>
      <c r="S60" s="75" t="e">
        <f>+'Tipologie sottoutenze_consumi'!E84*'Articolazione tariffaria'!F$41*'Dati bolletta'!D$30</f>
        <v>#VALUE!</v>
      </c>
      <c r="T60" s="75" t="e">
        <f>+'Tipologie sottoutenze_consumi'!E84*'Articolazione tariffaria'!F$42*'Dati bolletta'!$D$31</f>
        <v>#VALUE!</v>
      </c>
      <c r="U60" s="75" t="e">
        <f>+'Tipologie sottoutenze_consumi'!E84*'Articolazione tariffaria'!F$43*'Dati bolletta'!$D$32</f>
        <v>#VALUE!</v>
      </c>
      <c r="V60" s="82" t="e">
        <f t="shared" si="39"/>
        <v>#VALUE!</v>
      </c>
      <c r="W60" s="70"/>
      <c r="X60" s="75" t="e">
        <f t="shared" si="40"/>
        <v>#VALUE!</v>
      </c>
      <c r="Y60" s="75" t="e">
        <f t="shared" si="41"/>
        <v>#VALUE!</v>
      </c>
      <c r="Z60" s="75" t="e">
        <f t="shared" si="42"/>
        <v>#VALUE!</v>
      </c>
      <c r="AA60" s="13" t="str">
        <f t="shared" si="33"/>
        <v/>
      </c>
      <c r="AB60" s="70"/>
      <c r="AC60" s="75">
        <f t="shared" si="34"/>
        <v>0</v>
      </c>
      <c r="AE60" s="78" t="e">
        <f t="shared" si="43"/>
        <v>#VALUE!</v>
      </c>
    </row>
    <row r="61" spans="2:31" x14ac:dyDescent="0.25">
      <c r="B61" s="14" t="str">
        <f>+IF('Tipologie sottoutenze_consumi'!E85&gt;0,'Tipologie sottoutenze_consumi'!B85,"")</f>
        <v/>
      </c>
      <c r="C61" s="14"/>
      <c r="D61" s="75">
        <f>+IF(B61="",0,1*'Dati bolletta'!$D$30*'Dati bolletta'!$C$20*'Articolazione tariffaria'!$F$30)</f>
        <v>0</v>
      </c>
      <c r="E61" s="75">
        <f>+IF(B61="",0,1*'Dati bolletta'!$D$31*'Dati bolletta'!$C$20*'Articolazione tariffaria'!$F$31)</f>
        <v>0</v>
      </c>
      <c r="F61" s="75">
        <f>+IF(B61="",0,1*'Dati bolletta'!$D$32*'Dati bolletta'!$C$20*'Articolazione tariffaria'!$F$32)</f>
        <v>0</v>
      </c>
      <c r="G61" s="82">
        <f t="shared" si="36"/>
        <v>0</v>
      </c>
      <c r="H61" s="67"/>
      <c r="I61" s="83" t="e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#VALUE!</v>
      </c>
      <c r="J61" s="75" t="e">
        <f>+'Tipologie sottoutenze_consumi'!E85*'Articolazione tariffaria'!F$26*'Dati bolletta'!$D$31</f>
        <v>#VALUE!</v>
      </c>
      <c r="K61" s="75" t="e">
        <f>+'Tipologie sottoutenze_consumi'!E85*'Articolazione tariffaria'!F$27*'Dati bolletta'!$D$32</f>
        <v>#VALUE!</v>
      </c>
      <c r="L61" s="82" t="e">
        <f t="shared" si="37"/>
        <v>#VALUE!</v>
      </c>
      <c r="M61" s="67"/>
      <c r="N61" s="75">
        <f>+'Tipologie sottoutenze_consumi'!E85*'Articolazione tariffaria'!F$51*'Dati bolletta'!D$30</f>
        <v>0</v>
      </c>
      <c r="O61" s="75">
        <f>+'Tipologie sottoutenze_consumi'!E85*'Articolazione tariffaria'!F$51*'Dati bolletta'!$D$31</f>
        <v>0</v>
      </c>
      <c r="P61" s="75">
        <f>+'Tipologie sottoutenze_consumi'!E85*'Articolazione tariffaria'!F$51*'Dati bolletta'!$D$32</f>
        <v>0</v>
      </c>
      <c r="Q61" s="82">
        <f t="shared" si="38"/>
        <v>0</v>
      </c>
      <c r="R61" s="67"/>
      <c r="S61" s="75" t="e">
        <f>+'Tipologie sottoutenze_consumi'!E85*'Articolazione tariffaria'!F$41*'Dati bolletta'!D$30</f>
        <v>#VALUE!</v>
      </c>
      <c r="T61" s="75" t="e">
        <f>+'Tipologie sottoutenze_consumi'!E85*'Articolazione tariffaria'!F$42*'Dati bolletta'!$D$31</f>
        <v>#VALUE!</v>
      </c>
      <c r="U61" s="75" t="e">
        <f>+'Tipologie sottoutenze_consumi'!E85*'Articolazione tariffaria'!F$43*'Dati bolletta'!$D$32</f>
        <v>#VALUE!</v>
      </c>
      <c r="V61" s="82" t="e">
        <f t="shared" si="39"/>
        <v>#VALUE!</v>
      </c>
      <c r="W61" s="70"/>
      <c r="X61" s="75" t="e">
        <f t="shared" si="40"/>
        <v>#VALUE!</v>
      </c>
      <c r="Y61" s="75" t="e">
        <f t="shared" si="41"/>
        <v>#VALUE!</v>
      </c>
      <c r="Z61" s="75" t="e">
        <f t="shared" si="42"/>
        <v>#VALUE!</v>
      </c>
      <c r="AA61" s="13" t="str">
        <f t="shared" si="33"/>
        <v/>
      </c>
      <c r="AB61" s="70"/>
      <c r="AC61" s="75">
        <f t="shared" si="34"/>
        <v>0</v>
      </c>
      <c r="AE61" s="78" t="e">
        <f t="shared" si="43"/>
        <v>#VALUE!</v>
      </c>
    </row>
    <row r="62" spans="2:31" x14ac:dyDescent="0.25">
      <c r="B62" s="14" t="str">
        <f>+IF('Tipologie sottoutenze_consumi'!E86&gt;0,'Tipologie sottoutenze_consumi'!B86,"")</f>
        <v/>
      </c>
      <c r="C62" s="14"/>
      <c r="D62" s="75">
        <f>+IF(B62="",0,1*'Dati bolletta'!$D$30*'Dati bolletta'!$C$20*'Articolazione tariffaria'!$F$30)</f>
        <v>0</v>
      </c>
      <c r="E62" s="75">
        <f>+IF(B62="",0,1*'Dati bolletta'!$D$31*'Dati bolletta'!$C$20*'Articolazione tariffaria'!$F$31)</f>
        <v>0</v>
      </c>
      <c r="F62" s="75">
        <f>+IF(B62="",0,1*'Dati bolletta'!$D$32*'Dati bolletta'!$C$20*'Articolazione tariffaria'!$F$32)</f>
        <v>0</v>
      </c>
      <c r="G62" s="82">
        <f t="shared" si="36"/>
        <v>0</v>
      </c>
      <c r="H62" s="67"/>
      <c r="I62" s="83" t="e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#VALUE!</v>
      </c>
      <c r="J62" s="75" t="e">
        <f>+'Tipologie sottoutenze_consumi'!E86*'Articolazione tariffaria'!F$26*'Dati bolletta'!$D$31</f>
        <v>#VALUE!</v>
      </c>
      <c r="K62" s="75" t="e">
        <f>+'Tipologie sottoutenze_consumi'!E86*'Articolazione tariffaria'!F$27*'Dati bolletta'!$D$32</f>
        <v>#VALUE!</v>
      </c>
      <c r="L62" s="82" t="e">
        <f t="shared" si="37"/>
        <v>#VALUE!</v>
      </c>
      <c r="M62" s="67"/>
      <c r="N62" s="75">
        <f>+'Tipologie sottoutenze_consumi'!E86*'Articolazione tariffaria'!F$51*'Dati bolletta'!D$30</f>
        <v>0</v>
      </c>
      <c r="O62" s="75">
        <f>+'Tipologie sottoutenze_consumi'!E86*'Articolazione tariffaria'!F$51*'Dati bolletta'!$D$31</f>
        <v>0</v>
      </c>
      <c r="P62" s="75">
        <f>+'Tipologie sottoutenze_consumi'!E86*'Articolazione tariffaria'!F$51*'Dati bolletta'!$D$32</f>
        <v>0</v>
      </c>
      <c r="Q62" s="82">
        <f t="shared" si="38"/>
        <v>0</v>
      </c>
      <c r="R62" s="67"/>
      <c r="S62" s="75" t="e">
        <f>+'Tipologie sottoutenze_consumi'!E86*'Articolazione tariffaria'!F$41*'Dati bolletta'!D$30</f>
        <v>#VALUE!</v>
      </c>
      <c r="T62" s="75" t="e">
        <f>+'Tipologie sottoutenze_consumi'!E86*'Articolazione tariffaria'!F$42*'Dati bolletta'!$D$31</f>
        <v>#VALUE!</v>
      </c>
      <c r="U62" s="75" t="e">
        <f>+'Tipologie sottoutenze_consumi'!E86*'Articolazione tariffaria'!F$43*'Dati bolletta'!$D$32</f>
        <v>#VALUE!</v>
      </c>
      <c r="V62" s="82" t="e">
        <f t="shared" si="39"/>
        <v>#VALUE!</v>
      </c>
      <c r="W62" s="70"/>
      <c r="X62" s="75" t="e">
        <f t="shared" si="40"/>
        <v>#VALUE!</v>
      </c>
      <c r="Y62" s="75" t="e">
        <f t="shared" si="41"/>
        <v>#VALUE!</v>
      </c>
      <c r="Z62" s="75" t="e">
        <f t="shared" si="42"/>
        <v>#VALUE!</v>
      </c>
      <c r="AA62" s="13" t="str">
        <f t="shared" si="33"/>
        <v/>
      </c>
      <c r="AB62" s="70"/>
      <c r="AC62" s="75">
        <f t="shared" si="34"/>
        <v>0</v>
      </c>
      <c r="AE62" s="78" t="e">
        <f t="shared" si="43"/>
        <v>#VALUE!</v>
      </c>
    </row>
    <row r="63" spans="2:31" x14ac:dyDescent="0.25">
      <c r="B63" s="14" t="str">
        <f>+IF('Tipologie sottoutenze_consumi'!E87&gt;0,'Tipologie sottoutenze_consumi'!B87,"")</f>
        <v/>
      </c>
      <c r="C63" s="14"/>
      <c r="D63" s="75">
        <f>+IF(B63="",0,1*'Dati bolletta'!$D$30*'Dati bolletta'!$C$20*'Articolazione tariffaria'!$F$30)</f>
        <v>0</v>
      </c>
      <c r="E63" s="75">
        <f>+IF(B63="",0,1*'Dati bolletta'!$D$31*'Dati bolletta'!$C$20*'Articolazione tariffaria'!$F$31)</f>
        <v>0</v>
      </c>
      <c r="F63" s="75">
        <f>+IF(B63="",0,1*'Dati bolletta'!$D$32*'Dati bolletta'!$C$20*'Articolazione tariffaria'!$F$32)</f>
        <v>0</v>
      </c>
      <c r="G63" s="82">
        <f t="shared" si="36"/>
        <v>0</v>
      </c>
      <c r="H63" s="67"/>
      <c r="I63" s="83" t="e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#VALUE!</v>
      </c>
      <c r="J63" s="75" t="e">
        <f>+'Tipologie sottoutenze_consumi'!E87*'Articolazione tariffaria'!F$26*'Dati bolletta'!$D$31</f>
        <v>#VALUE!</v>
      </c>
      <c r="K63" s="75" t="e">
        <f>+'Tipologie sottoutenze_consumi'!E87*'Articolazione tariffaria'!F$27*'Dati bolletta'!$D$32</f>
        <v>#VALUE!</v>
      </c>
      <c r="L63" s="82" t="e">
        <f t="shared" si="37"/>
        <v>#VALUE!</v>
      </c>
      <c r="M63" s="67"/>
      <c r="N63" s="75">
        <f>+'Tipologie sottoutenze_consumi'!E87*'Articolazione tariffaria'!F$51*'Dati bolletta'!D$30</f>
        <v>0</v>
      </c>
      <c r="O63" s="75">
        <f>+'Tipologie sottoutenze_consumi'!E87*'Articolazione tariffaria'!F$51*'Dati bolletta'!$D$31</f>
        <v>0</v>
      </c>
      <c r="P63" s="75">
        <f>+'Tipologie sottoutenze_consumi'!E87*'Articolazione tariffaria'!F$51*'Dati bolletta'!$D$32</f>
        <v>0</v>
      </c>
      <c r="Q63" s="82">
        <f t="shared" si="38"/>
        <v>0</v>
      </c>
      <c r="R63" s="67"/>
      <c r="S63" s="75" t="e">
        <f>+'Tipologie sottoutenze_consumi'!E87*'Articolazione tariffaria'!F$41*'Dati bolletta'!D$30</f>
        <v>#VALUE!</v>
      </c>
      <c r="T63" s="75" t="e">
        <f>+'Tipologie sottoutenze_consumi'!E87*'Articolazione tariffaria'!F$42*'Dati bolletta'!$D$31</f>
        <v>#VALUE!</v>
      </c>
      <c r="U63" s="75" t="e">
        <f>+'Tipologie sottoutenze_consumi'!E87*'Articolazione tariffaria'!F$43*'Dati bolletta'!$D$32</f>
        <v>#VALUE!</v>
      </c>
      <c r="V63" s="82" t="e">
        <f t="shared" si="39"/>
        <v>#VALUE!</v>
      </c>
      <c r="W63" s="70"/>
      <c r="X63" s="75" t="e">
        <f t="shared" si="40"/>
        <v>#VALUE!</v>
      </c>
      <c r="Y63" s="75" t="e">
        <f t="shared" si="41"/>
        <v>#VALUE!</v>
      </c>
      <c r="Z63" s="75" t="e">
        <f t="shared" si="42"/>
        <v>#VALUE!</v>
      </c>
      <c r="AA63" s="13" t="str">
        <f t="shared" si="33"/>
        <v/>
      </c>
      <c r="AB63" s="70"/>
      <c r="AC63" s="75">
        <f t="shared" si="34"/>
        <v>0</v>
      </c>
      <c r="AE63" s="78" t="e">
        <f t="shared" si="43"/>
        <v>#VALUE!</v>
      </c>
    </row>
    <row r="64" spans="2:31" x14ac:dyDescent="0.25">
      <c r="B64" s="14" t="str">
        <f>+IF('Tipologie sottoutenze_consumi'!E88&gt;0,'Tipologie sottoutenze_consumi'!B88,"")</f>
        <v/>
      </c>
      <c r="C64" s="14"/>
      <c r="D64" s="75">
        <f>+IF(B64="",0,1*'Dati bolletta'!$D$30*'Dati bolletta'!$C$20*'Articolazione tariffaria'!$F$30)</f>
        <v>0</v>
      </c>
      <c r="E64" s="75">
        <f>+IF(B64="",0,1*'Dati bolletta'!$D$31*'Dati bolletta'!$C$20*'Articolazione tariffaria'!$F$31)</f>
        <v>0</v>
      </c>
      <c r="F64" s="75">
        <f>+IF(B64="",0,1*'Dati bolletta'!$D$32*'Dati bolletta'!$C$20*'Articolazione tariffaria'!$F$32)</f>
        <v>0</v>
      </c>
      <c r="G64" s="82">
        <f t="shared" si="36"/>
        <v>0</v>
      </c>
      <c r="H64" s="67"/>
      <c r="I64" s="83" t="e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#VALUE!</v>
      </c>
      <c r="J64" s="75" t="e">
        <f>+'Tipologie sottoutenze_consumi'!E88*'Articolazione tariffaria'!F$26*'Dati bolletta'!$D$31</f>
        <v>#VALUE!</v>
      </c>
      <c r="K64" s="75" t="e">
        <f>+'Tipologie sottoutenze_consumi'!E88*'Articolazione tariffaria'!F$27*'Dati bolletta'!$D$32</f>
        <v>#VALUE!</v>
      </c>
      <c r="L64" s="82" t="e">
        <f t="shared" si="37"/>
        <v>#VALUE!</v>
      </c>
      <c r="M64" s="67"/>
      <c r="N64" s="75">
        <f>+'Tipologie sottoutenze_consumi'!E88*'Articolazione tariffaria'!F$51*'Dati bolletta'!D$30</f>
        <v>0</v>
      </c>
      <c r="O64" s="75">
        <f>+'Tipologie sottoutenze_consumi'!E88*'Articolazione tariffaria'!F$51*'Dati bolletta'!$D$31</f>
        <v>0</v>
      </c>
      <c r="P64" s="75">
        <f>+'Tipologie sottoutenze_consumi'!E88*'Articolazione tariffaria'!F$51*'Dati bolletta'!$D$32</f>
        <v>0</v>
      </c>
      <c r="Q64" s="82">
        <f t="shared" si="38"/>
        <v>0</v>
      </c>
      <c r="R64" s="67"/>
      <c r="S64" s="75" t="e">
        <f>+'Tipologie sottoutenze_consumi'!E88*'Articolazione tariffaria'!F$41*'Dati bolletta'!D$30</f>
        <v>#VALUE!</v>
      </c>
      <c r="T64" s="75" t="e">
        <f>+'Tipologie sottoutenze_consumi'!E88*'Articolazione tariffaria'!F$42*'Dati bolletta'!$D$31</f>
        <v>#VALUE!</v>
      </c>
      <c r="U64" s="75" t="e">
        <f>+'Tipologie sottoutenze_consumi'!E88*'Articolazione tariffaria'!F$43*'Dati bolletta'!$D$32</f>
        <v>#VALUE!</v>
      </c>
      <c r="V64" s="82" t="e">
        <f t="shared" si="39"/>
        <v>#VALUE!</v>
      </c>
      <c r="W64" s="70"/>
      <c r="X64" s="75" t="e">
        <f t="shared" si="40"/>
        <v>#VALUE!</v>
      </c>
      <c r="Y64" s="75" t="e">
        <f t="shared" si="41"/>
        <v>#VALUE!</v>
      </c>
      <c r="Z64" s="75" t="e">
        <f t="shared" si="42"/>
        <v>#VALUE!</v>
      </c>
      <c r="AA64" s="13" t="str">
        <f t="shared" si="33"/>
        <v/>
      </c>
      <c r="AB64" s="70"/>
      <c r="AC64" s="75">
        <f t="shared" si="34"/>
        <v>0</v>
      </c>
      <c r="AE64" s="78" t="e">
        <f t="shared" si="43"/>
        <v>#VALUE!</v>
      </c>
    </row>
    <row r="65" spans="2:31" x14ac:dyDescent="0.25">
      <c r="B65" s="14" t="str">
        <f>+IF('Tipologie sottoutenze_consumi'!E89&gt;0,'Tipologie sottoutenze_consumi'!B89,"")</f>
        <v/>
      </c>
      <c r="C65" s="14"/>
      <c r="D65" s="75">
        <f>+IF(B65="",0,1*'Dati bolletta'!$D$30*'Dati bolletta'!$C$20*'Articolazione tariffaria'!$F$30)</f>
        <v>0</v>
      </c>
      <c r="E65" s="75">
        <f>+IF(B65="",0,1*'Dati bolletta'!$D$31*'Dati bolletta'!$C$20*'Articolazione tariffaria'!$F$31)</f>
        <v>0</v>
      </c>
      <c r="F65" s="75">
        <f>+IF(B65="",0,1*'Dati bolletta'!$D$32*'Dati bolletta'!$C$20*'Articolazione tariffaria'!$F$32)</f>
        <v>0</v>
      </c>
      <c r="G65" s="82">
        <f t="shared" si="36"/>
        <v>0</v>
      </c>
      <c r="H65" s="67"/>
      <c r="I65" s="83" t="e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#VALUE!</v>
      </c>
      <c r="J65" s="75" t="e">
        <f>+'Tipologie sottoutenze_consumi'!E89*'Articolazione tariffaria'!F$26*'Dati bolletta'!$D$31</f>
        <v>#VALUE!</v>
      </c>
      <c r="K65" s="75" t="e">
        <f>+'Tipologie sottoutenze_consumi'!E89*'Articolazione tariffaria'!F$27*'Dati bolletta'!$D$32</f>
        <v>#VALUE!</v>
      </c>
      <c r="L65" s="82" t="e">
        <f t="shared" si="37"/>
        <v>#VALUE!</v>
      </c>
      <c r="M65" s="67"/>
      <c r="N65" s="75">
        <f>+'Tipologie sottoutenze_consumi'!E89*'Articolazione tariffaria'!F$51*'Dati bolletta'!D$30</f>
        <v>0</v>
      </c>
      <c r="O65" s="75">
        <f>+'Tipologie sottoutenze_consumi'!E89*'Articolazione tariffaria'!F$51*'Dati bolletta'!$D$31</f>
        <v>0</v>
      </c>
      <c r="P65" s="75">
        <f>+'Tipologie sottoutenze_consumi'!E89*'Articolazione tariffaria'!F$51*'Dati bolletta'!$D$32</f>
        <v>0</v>
      </c>
      <c r="Q65" s="82">
        <f t="shared" si="38"/>
        <v>0</v>
      </c>
      <c r="R65" s="67"/>
      <c r="S65" s="75" t="e">
        <f>+'Tipologie sottoutenze_consumi'!E89*'Articolazione tariffaria'!F$41*'Dati bolletta'!D$30</f>
        <v>#VALUE!</v>
      </c>
      <c r="T65" s="75" t="e">
        <f>+'Tipologie sottoutenze_consumi'!E89*'Articolazione tariffaria'!F$42*'Dati bolletta'!$D$31</f>
        <v>#VALUE!</v>
      </c>
      <c r="U65" s="75" t="e">
        <f>+'Tipologie sottoutenze_consumi'!E89*'Articolazione tariffaria'!F$43*'Dati bolletta'!$D$32</f>
        <v>#VALUE!</v>
      </c>
      <c r="V65" s="82" t="e">
        <f t="shared" si="39"/>
        <v>#VALUE!</v>
      </c>
      <c r="W65" s="70"/>
      <c r="X65" s="75" t="e">
        <f t="shared" si="40"/>
        <v>#VALUE!</v>
      </c>
      <c r="Y65" s="75" t="e">
        <f t="shared" si="41"/>
        <v>#VALUE!</v>
      </c>
      <c r="Z65" s="75" t="e">
        <f t="shared" si="42"/>
        <v>#VALUE!</v>
      </c>
      <c r="AA65" s="13" t="str">
        <f t="shared" si="33"/>
        <v/>
      </c>
      <c r="AB65" s="70"/>
      <c r="AC65" s="75">
        <f t="shared" si="34"/>
        <v>0</v>
      </c>
      <c r="AE65" s="78" t="e">
        <f t="shared" si="43"/>
        <v>#VALUE!</v>
      </c>
    </row>
    <row r="66" spans="2:31" x14ac:dyDescent="0.25">
      <c r="B66" s="14" t="str">
        <f>+IF('Tipologie sottoutenze_consumi'!E90&gt;0,'Tipologie sottoutenze_consumi'!B90,"")</f>
        <v/>
      </c>
      <c r="C66" s="14"/>
      <c r="D66" s="75">
        <f>+IF(B66="",0,1*'Dati bolletta'!$D$30*'Dati bolletta'!$C$20*'Articolazione tariffaria'!$F$30)</f>
        <v>0</v>
      </c>
      <c r="E66" s="75">
        <f>+IF(B66="",0,1*'Dati bolletta'!$D$31*'Dati bolletta'!$C$20*'Articolazione tariffaria'!$F$31)</f>
        <v>0</v>
      </c>
      <c r="F66" s="75">
        <f>+IF(B66="",0,1*'Dati bolletta'!$D$32*'Dati bolletta'!$C$20*'Articolazione tariffaria'!$F$32)</f>
        <v>0</v>
      </c>
      <c r="G66" s="82">
        <f t="shared" si="36"/>
        <v>0</v>
      </c>
      <c r="H66" s="67"/>
      <c r="I66" s="83" t="e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#VALUE!</v>
      </c>
      <c r="J66" s="75" t="e">
        <f>+'Tipologie sottoutenze_consumi'!E90*'Articolazione tariffaria'!F$26*'Dati bolletta'!$D$31</f>
        <v>#VALUE!</v>
      </c>
      <c r="K66" s="75" t="e">
        <f>+'Tipologie sottoutenze_consumi'!E90*'Articolazione tariffaria'!F$27*'Dati bolletta'!$D$32</f>
        <v>#VALUE!</v>
      </c>
      <c r="L66" s="82" t="e">
        <f t="shared" si="37"/>
        <v>#VALUE!</v>
      </c>
      <c r="M66" s="67"/>
      <c r="N66" s="75">
        <f>+'Tipologie sottoutenze_consumi'!E90*'Articolazione tariffaria'!F$51*'Dati bolletta'!D$30</f>
        <v>0</v>
      </c>
      <c r="O66" s="75">
        <f>+'Tipologie sottoutenze_consumi'!E90*'Articolazione tariffaria'!F$51*'Dati bolletta'!$D$31</f>
        <v>0</v>
      </c>
      <c r="P66" s="75">
        <f>+'Tipologie sottoutenze_consumi'!E90*'Articolazione tariffaria'!F$51*'Dati bolletta'!$D$32</f>
        <v>0</v>
      </c>
      <c r="Q66" s="82">
        <f t="shared" si="38"/>
        <v>0</v>
      </c>
      <c r="R66" s="67"/>
      <c r="S66" s="75" t="e">
        <f>+'Tipologie sottoutenze_consumi'!E90*'Articolazione tariffaria'!F$41*'Dati bolletta'!D$30</f>
        <v>#VALUE!</v>
      </c>
      <c r="T66" s="75" t="e">
        <f>+'Tipologie sottoutenze_consumi'!E90*'Articolazione tariffaria'!F$42*'Dati bolletta'!$D$31</f>
        <v>#VALUE!</v>
      </c>
      <c r="U66" s="75" t="e">
        <f>+'Tipologie sottoutenze_consumi'!E90*'Articolazione tariffaria'!F$43*'Dati bolletta'!$D$32</f>
        <v>#VALUE!</v>
      </c>
      <c r="V66" s="82" t="e">
        <f t="shared" si="39"/>
        <v>#VALUE!</v>
      </c>
      <c r="W66" s="70"/>
      <c r="X66" s="75" t="e">
        <f t="shared" si="40"/>
        <v>#VALUE!</v>
      </c>
      <c r="Y66" s="75" t="e">
        <f t="shared" si="41"/>
        <v>#VALUE!</v>
      </c>
      <c r="Z66" s="75" t="e">
        <f t="shared" si="42"/>
        <v>#VALUE!</v>
      </c>
      <c r="AA66" s="13" t="str">
        <f t="shared" si="33"/>
        <v/>
      </c>
      <c r="AB66" s="70"/>
      <c r="AC66" s="75">
        <f t="shared" si="34"/>
        <v>0</v>
      </c>
      <c r="AE66" s="78" t="e">
        <f t="shared" si="43"/>
        <v>#VALUE!</v>
      </c>
    </row>
    <row r="67" spans="2:31" x14ac:dyDescent="0.25">
      <c r="B67" s="14" t="str">
        <f>+IF('Tipologie sottoutenze_consumi'!E91&gt;0,'Tipologie sottoutenze_consumi'!B91,"")</f>
        <v/>
      </c>
      <c r="C67" s="14"/>
      <c r="D67" s="75">
        <f>+IF(B67="",0,1*'Dati bolletta'!$D$30*'Dati bolletta'!$C$20*'Articolazione tariffaria'!$F$30)</f>
        <v>0</v>
      </c>
      <c r="E67" s="75">
        <f>+IF(B67="",0,1*'Dati bolletta'!$D$31*'Dati bolletta'!$C$20*'Articolazione tariffaria'!$F$31)</f>
        <v>0</v>
      </c>
      <c r="F67" s="75">
        <f>+IF(B67="",0,1*'Dati bolletta'!$D$32*'Dati bolletta'!$C$20*'Articolazione tariffaria'!$F$32)</f>
        <v>0</v>
      </c>
      <c r="G67" s="82">
        <f t="shared" si="36"/>
        <v>0</v>
      </c>
      <c r="H67" s="67"/>
      <c r="I67" s="83" t="e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#VALUE!</v>
      </c>
      <c r="J67" s="75" t="e">
        <f>+'Tipologie sottoutenze_consumi'!E91*'Articolazione tariffaria'!F$26*'Dati bolletta'!$D$31</f>
        <v>#VALUE!</v>
      </c>
      <c r="K67" s="75" t="e">
        <f>+'Tipologie sottoutenze_consumi'!E91*'Articolazione tariffaria'!F$27*'Dati bolletta'!$D$32</f>
        <v>#VALUE!</v>
      </c>
      <c r="L67" s="82" t="e">
        <f t="shared" si="37"/>
        <v>#VALUE!</v>
      </c>
      <c r="M67" s="67"/>
      <c r="N67" s="75">
        <f>+'Tipologie sottoutenze_consumi'!E91*'Articolazione tariffaria'!F$51*'Dati bolletta'!D$30</f>
        <v>0</v>
      </c>
      <c r="O67" s="75">
        <f>+'Tipologie sottoutenze_consumi'!E91*'Articolazione tariffaria'!F$51*'Dati bolletta'!$D$31</f>
        <v>0</v>
      </c>
      <c r="P67" s="75">
        <f>+'Tipologie sottoutenze_consumi'!E91*'Articolazione tariffaria'!F$51*'Dati bolletta'!$D$32</f>
        <v>0</v>
      </c>
      <c r="Q67" s="82">
        <f t="shared" si="38"/>
        <v>0</v>
      </c>
      <c r="R67" s="67"/>
      <c r="S67" s="75" t="e">
        <f>+'Tipologie sottoutenze_consumi'!E91*'Articolazione tariffaria'!F$41*'Dati bolletta'!D$30</f>
        <v>#VALUE!</v>
      </c>
      <c r="T67" s="75" t="e">
        <f>+'Tipologie sottoutenze_consumi'!E91*'Articolazione tariffaria'!F$42*'Dati bolletta'!$D$31</f>
        <v>#VALUE!</v>
      </c>
      <c r="U67" s="75" t="e">
        <f>+'Tipologie sottoutenze_consumi'!E91*'Articolazione tariffaria'!F$43*'Dati bolletta'!$D$32</f>
        <v>#VALUE!</v>
      </c>
      <c r="V67" s="82" t="e">
        <f t="shared" si="39"/>
        <v>#VALUE!</v>
      </c>
      <c r="W67" s="70"/>
      <c r="X67" s="75" t="e">
        <f t="shared" si="40"/>
        <v>#VALUE!</v>
      </c>
      <c r="Y67" s="75" t="e">
        <f t="shared" si="41"/>
        <v>#VALUE!</v>
      </c>
      <c r="Z67" s="75" t="e">
        <f t="shared" si="42"/>
        <v>#VALUE!</v>
      </c>
      <c r="AA67" s="13" t="str">
        <f t="shared" si="33"/>
        <v/>
      </c>
      <c r="AB67" s="70"/>
      <c r="AC67" s="75">
        <f t="shared" si="34"/>
        <v>0</v>
      </c>
      <c r="AE67" s="78" t="e">
        <f t="shared" si="43"/>
        <v>#VALUE!</v>
      </c>
    </row>
    <row r="68" spans="2:31" x14ac:dyDescent="0.25">
      <c r="B68" s="14" t="str">
        <f>+IF('Tipologie sottoutenze_consumi'!E92&gt;0,'Tipologie sottoutenze_consumi'!B92,"")</f>
        <v/>
      </c>
      <c r="C68" s="14"/>
      <c r="D68" s="75">
        <f>+IF(B68="",0,1*'Dati bolletta'!$D$30*'Dati bolletta'!$C$20*'Articolazione tariffaria'!$F$30)</f>
        <v>0</v>
      </c>
      <c r="E68" s="75">
        <f>+IF(B68="",0,1*'Dati bolletta'!$D$31*'Dati bolletta'!$C$20*'Articolazione tariffaria'!$F$31)</f>
        <v>0</v>
      </c>
      <c r="F68" s="75">
        <f>+IF(B68="",0,1*'Dati bolletta'!$D$32*'Dati bolletta'!$C$20*'Articolazione tariffaria'!$F$32)</f>
        <v>0</v>
      </c>
      <c r="G68" s="82">
        <f t="shared" si="36"/>
        <v>0</v>
      </c>
      <c r="H68" s="67"/>
      <c r="I68" s="83" t="e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#VALUE!</v>
      </c>
      <c r="J68" s="75" t="e">
        <f>+'Tipologie sottoutenze_consumi'!E92*'Articolazione tariffaria'!F$26*'Dati bolletta'!$D$31</f>
        <v>#VALUE!</v>
      </c>
      <c r="K68" s="75" t="e">
        <f>+'Tipologie sottoutenze_consumi'!E92*'Articolazione tariffaria'!F$27*'Dati bolletta'!$D$32</f>
        <v>#VALUE!</v>
      </c>
      <c r="L68" s="82" t="e">
        <f t="shared" si="37"/>
        <v>#VALUE!</v>
      </c>
      <c r="M68" s="67"/>
      <c r="N68" s="75">
        <f>+'Tipologie sottoutenze_consumi'!E92*'Articolazione tariffaria'!F$51*'Dati bolletta'!D$30</f>
        <v>0</v>
      </c>
      <c r="O68" s="75">
        <f>+'Tipologie sottoutenze_consumi'!E92*'Articolazione tariffaria'!F$51*'Dati bolletta'!$D$31</f>
        <v>0</v>
      </c>
      <c r="P68" s="75">
        <f>+'Tipologie sottoutenze_consumi'!E92*'Articolazione tariffaria'!F$51*'Dati bolletta'!$D$32</f>
        <v>0</v>
      </c>
      <c r="Q68" s="82">
        <f t="shared" si="38"/>
        <v>0</v>
      </c>
      <c r="R68" s="67"/>
      <c r="S68" s="75" t="e">
        <f>+'Tipologie sottoutenze_consumi'!E92*'Articolazione tariffaria'!F$41*'Dati bolletta'!D$30</f>
        <v>#VALUE!</v>
      </c>
      <c r="T68" s="75" t="e">
        <f>+'Tipologie sottoutenze_consumi'!E92*'Articolazione tariffaria'!F$42*'Dati bolletta'!$D$31</f>
        <v>#VALUE!</v>
      </c>
      <c r="U68" s="75" t="e">
        <f>+'Tipologie sottoutenze_consumi'!E92*'Articolazione tariffaria'!F$43*'Dati bolletta'!$D$32</f>
        <v>#VALUE!</v>
      </c>
      <c r="V68" s="82" t="e">
        <f t="shared" si="39"/>
        <v>#VALUE!</v>
      </c>
      <c r="W68" s="70"/>
      <c r="X68" s="75" t="e">
        <f t="shared" si="40"/>
        <v>#VALUE!</v>
      </c>
      <c r="Y68" s="75" t="e">
        <f t="shared" si="41"/>
        <v>#VALUE!</v>
      </c>
      <c r="Z68" s="75" t="e">
        <f t="shared" si="42"/>
        <v>#VALUE!</v>
      </c>
      <c r="AA68" s="13" t="str">
        <f t="shared" si="33"/>
        <v/>
      </c>
      <c r="AB68" s="70"/>
      <c r="AC68" s="75">
        <f t="shared" si="34"/>
        <v>0</v>
      </c>
      <c r="AE68" s="78" t="e">
        <f t="shared" si="43"/>
        <v>#VALUE!</v>
      </c>
    </row>
    <row r="69" spans="2:31" s="92" customFormat="1" ht="7.5" customHeight="1" x14ac:dyDescent="0.25">
      <c r="D69" s="93"/>
      <c r="E69" s="93"/>
      <c r="F69" s="93"/>
      <c r="G69" s="94"/>
      <c r="H69" s="95"/>
      <c r="I69" s="96"/>
      <c r="J69" s="93"/>
      <c r="K69" s="93"/>
      <c r="L69" s="94"/>
      <c r="M69" s="95"/>
      <c r="N69" s="93"/>
      <c r="O69" s="93"/>
      <c r="P69" s="93"/>
      <c r="Q69" s="94"/>
      <c r="R69" s="95"/>
      <c r="S69" s="93"/>
      <c r="T69" s="93"/>
      <c r="U69" s="93"/>
      <c r="V69" s="94"/>
      <c r="W69" s="95"/>
      <c r="X69" s="93"/>
      <c r="Y69" s="93"/>
      <c r="Z69" s="93"/>
      <c r="AB69" s="95"/>
      <c r="AC69" s="93"/>
      <c r="AD69" s="98"/>
      <c r="AE69" s="99"/>
    </row>
    <row r="70" spans="2:31" x14ac:dyDescent="0.25">
      <c r="B70" t="s">
        <v>46</v>
      </c>
      <c r="C70" s="91">
        <v>4</v>
      </c>
      <c r="D70" s="75"/>
      <c r="E70" s="75"/>
      <c r="F70" s="75"/>
      <c r="G70" s="82"/>
      <c r="H70" s="67"/>
      <c r="I70" s="83"/>
      <c r="J70" s="75"/>
      <c r="K70" s="75"/>
      <c r="L70" s="82"/>
      <c r="M70" s="67"/>
      <c r="N70" s="75"/>
      <c r="O70" s="75"/>
      <c r="P70" s="75"/>
      <c r="Q70" s="82"/>
      <c r="R70" s="67"/>
      <c r="S70" s="75"/>
      <c r="T70" s="75"/>
      <c r="U70" s="75"/>
      <c r="V70" s="82"/>
      <c r="W70" s="70"/>
      <c r="X70" s="75"/>
      <c r="Y70" s="75"/>
      <c r="Z70" s="75"/>
      <c r="AB70" s="70"/>
    </row>
    <row r="71" spans="2:31" x14ac:dyDescent="0.25">
      <c r="B71" s="14" t="str">
        <f>+IF('Tipologie sottoutenze_consumi'!E95&gt;0,'Tipologie sottoutenze_consumi'!B95,"")</f>
        <v/>
      </c>
      <c r="C71" s="14"/>
      <c r="D71" s="75">
        <f>+IF(B71="",0,1*'Dati bolletta'!$D$30*'Dati bolletta'!$C$20*'Articolazione tariffaria'!$F$30)</f>
        <v>0</v>
      </c>
      <c r="E71" s="75">
        <f>+IF(B71="",0,1*'Dati bolletta'!$D$31*'Dati bolletta'!$C$20*'Articolazione tariffaria'!$F$31)</f>
        <v>0</v>
      </c>
      <c r="F71" s="75">
        <f>+IF(B71="",0,1*'Dati bolletta'!$D$32*'Dati bolletta'!$C$20*'Articolazione tariffaria'!$F$32)</f>
        <v>0</v>
      </c>
      <c r="G71" s="82">
        <f t="shared" si="0"/>
        <v>0</v>
      </c>
      <c r="H71" s="67"/>
      <c r="I71" s="83" t="e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#VALUE!</v>
      </c>
      <c r="J71" s="75" t="e">
        <f>+'Tipologie sottoutenze_consumi'!E95*'Articolazione tariffaria'!F$26*'Dati bolletta'!$D$31</f>
        <v>#VALUE!</v>
      </c>
      <c r="K71" s="75" t="e">
        <f>+'Tipologie sottoutenze_consumi'!E95*'Articolazione tariffaria'!F$27*'Dati bolletta'!$D$32</f>
        <v>#VALUE!</v>
      </c>
      <c r="L71" s="82" t="e">
        <f t="shared" si="1"/>
        <v>#VALUE!</v>
      </c>
      <c r="M71" s="67"/>
      <c r="N71" s="75">
        <f>+'Tipologie sottoutenze_consumi'!E95*'Articolazione tariffaria'!F$51*'Dati bolletta'!D$30</f>
        <v>0</v>
      </c>
      <c r="O71" s="75">
        <f>+'Tipologie sottoutenze_consumi'!E95*'Articolazione tariffaria'!F$51*'Dati bolletta'!$D$31</f>
        <v>0</v>
      </c>
      <c r="P71" s="75">
        <f>+'Tipologie sottoutenze_consumi'!E95*'Articolazione tariffaria'!F$51*'Dati bolletta'!$D$32</f>
        <v>0</v>
      </c>
      <c r="Q71" s="82">
        <f t="shared" si="2"/>
        <v>0</v>
      </c>
      <c r="R71" s="67"/>
      <c r="S71" s="75" t="e">
        <f>+'Tipologie sottoutenze_consumi'!E95*'Articolazione tariffaria'!F$41*'Dati bolletta'!D$30</f>
        <v>#VALUE!</v>
      </c>
      <c r="T71" s="75" t="e">
        <f>+'Tipologie sottoutenze_consumi'!E95*'Articolazione tariffaria'!F$42*'Dati bolletta'!$D$31</f>
        <v>#VALUE!</v>
      </c>
      <c r="U71" s="75" t="e">
        <f>+'Tipologie sottoutenze_consumi'!E95*'Articolazione tariffaria'!F$43*'Dati bolletta'!$D$32</f>
        <v>#VALUE!</v>
      </c>
      <c r="V71" s="82" t="e">
        <f t="shared" si="3"/>
        <v>#VALUE!</v>
      </c>
      <c r="W71" s="70"/>
      <c r="X71" s="75" t="e">
        <f t="shared" si="4"/>
        <v>#VALUE!</v>
      </c>
      <c r="Y71" s="75" t="e">
        <f t="shared" ref="Y71:Y75" si="44">+X71*Y$3</f>
        <v>#VALUE!</v>
      </c>
      <c r="Z71" s="75" t="e">
        <f t="shared" ref="Z71:Z97" si="45">+X71+Y71</f>
        <v>#VALUE!</v>
      </c>
      <c r="AA71" s="13" t="str">
        <f t="shared" ref="AA71:AA90" si="46">IFERROR(+X71/X$160,"")</f>
        <v/>
      </c>
      <c r="AB71" s="70"/>
      <c r="AC71" s="75">
        <f t="shared" ref="AC71:AC90" si="47">IFERROR(+AC$160*AA71,0)</f>
        <v>0</v>
      </c>
      <c r="AE71" s="78" t="e">
        <f>+Z71+AC71</f>
        <v>#VALUE!</v>
      </c>
    </row>
    <row r="72" spans="2:31" x14ac:dyDescent="0.25">
      <c r="B72" s="14" t="str">
        <f>+IF('Tipologie sottoutenze_consumi'!E96&gt;0,'Tipologie sottoutenze_consumi'!B96,"")</f>
        <v/>
      </c>
      <c r="C72" s="14"/>
      <c r="D72" s="75">
        <f>+IF(B72="",0,1*'Dati bolletta'!$D$30*'Dati bolletta'!$C$20*'Articolazione tariffaria'!$F$30)</f>
        <v>0</v>
      </c>
      <c r="E72" s="75">
        <f>+IF(B72="",0,1*'Dati bolletta'!$D$31*'Dati bolletta'!$C$20*'Articolazione tariffaria'!$F$31)</f>
        <v>0</v>
      </c>
      <c r="F72" s="75">
        <f>+IF(B72="",0,1*'Dati bolletta'!$D$32*'Dati bolletta'!$C$20*'Articolazione tariffaria'!$F$32)</f>
        <v>0</v>
      </c>
      <c r="G72" s="82">
        <f t="shared" si="0"/>
        <v>0</v>
      </c>
      <c r="H72" s="67"/>
      <c r="I72" s="83" t="e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#VALUE!</v>
      </c>
      <c r="J72" s="75" t="e">
        <f>+'Tipologie sottoutenze_consumi'!E96*'Articolazione tariffaria'!F$26*'Dati bolletta'!$D$31</f>
        <v>#VALUE!</v>
      </c>
      <c r="K72" s="75" t="e">
        <f>+'Tipologie sottoutenze_consumi'!E96*'Articolazione tariffaria'!F$27*'Dati bolletta'!$D$32</f>
        <v>#VALUE!</v>
      </c>
      <c r="L72" s="82" t="e">
        <f t="shared" si="1"/>
        <v>#VALUE!</v>
      </c>
      <c r="M72" s="67"/>
      <c r="N72" s="75">
        <f>+'Tipologie sottoutenze_consumi'!E96*'Articolazione tariffaria'!F$51*'Dati bolletta'!D$30</f>
        <v>0</v>
      </c>
      <c r="O72" s="75">
        <f>+'Tipologie sottoutenze_consumi'!E96*'Articolazione tariffaria'!F$51*'Dati bolletta'!$D$31</f>
        <v>0</v>
      </c>
      <c r="P72" s="75">
        <f>+'Tipologie sottoutenze_consumi'!E96*'Articolazione tariffaria'!F$51*'Dati bolletta'!$D$32</f>
        <v>0</v>
      </c>
      <c r="Q72" s="82">
        <f t="shared" si="2"/>
        <v>0</v>
      </c>
      <c r="R72" s="67"/>
      <c r="S72" s="75" t="e">
        <f>+'Tipologie sottoutenze_consumi'!E96*'Articolazione tariffaria'!F$41*'Dati bolletta'!D$30</f>
        <v>#VALUE!</v>
      </c>
      <c r="T72" s="75" t="e">
        <f>+'Tipologie sottoutenze_consumi'!E96*'Articolazione tariffaria'!F$42*'Dati bolletta'!$D$31</f>
        <v>#VALUE!</v>
      </c>
      <c r="U72" s="75" t="e">
        <f>+'Tipologie sottoutenze_consumi'!E96*'Articolazione tariffaria'!F$43*'Dati bolletta'!$D$32</f>
        <v>#VALUE!</v>
      </c>
      <c r="V72" s="82" t="e">
        <f t="shared" si="3"/>
        <v>#VALUE!</v>
      </c>
      <c r="W72" s="70"/>
      <c r="X72" s="75" t="e">
        <f t="shared" si="4"/>
        <v>#VALUE!</v>
      </c>
      <c r="Y72" s="75" t="e">
        <f t="shared" si="44"/>
        <v>#VALUE!</v>
      </c>
      <c r="Z72" s="75" t="e">
        <f t="shared" si="45"/>
        <v>#VALUE!</v>
      </c>
      <c r="AA72" s="13" t="str">
        <f t="shared" si="46"/>
        <v/>
      </c>
      <c r="AB72" s="70"/>
      <c r="AC72" s="75">
        <f t="shared" si="47"/>
        <v>0</v>
      </c>
      <c r="AE72" s="78" t="e">
        <f t="shared" ref="AE72:AE75" si="48">+Z72+AC72</f>
        <v>#VALUE!</v>
      </c>
    </row>
    <row r="73" spans="2:31" x14ac:dyDescent="0.25">
      <c r="B73" s="14" t="str">
        <f>+IF('Tipologie sottoutenze_consumi'!E97&gt;0,'Tipologie sottoutenze_consumi'!B97,"")</f>
        <v/>
      </c>
      <c r="C73" s="14"/>
      <c r="D73" s="75">
        <f>+IF(B73="",0,1*'Dati bolletta'!$D$30*'Dati bolletta'!$C$20*'Articolazione tariffaria'!$F$30)</f>
        <v>0</v>
      </c>
      <c r="E73" s="75">
        <f>+IF(B73="",0,1*'Dati bolletta'!$D$31*'Dati bolletta'!$C$20*'Articolazione tariffaria'!$F$31)</f>
        <v>0</v>
      </c>
      <c r="F73" s="75">
        <f>+IF(B73="",0,1*'Dati bolletta'!$D$32*'Dati bolletta'!$C$20*'Articolazione tariffaria'!$F$32)</f>
        <v>0</v>
      </c>
      <c r="G73" s="82">
        <f t="shared" si="0"/>
        <v>0</v>
      </c>
      <c r="H73" s="67"/>
      <c r="I73" s="83" t="e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#VALUE!</v>
      </c>
      <c r="J73" s="75" t="e">
        <f>+'Tipologie sottoutenze_consumi'!E97*'Articolazione tariffaria'!F$26*'Dati bolletta'!$D$31</f>
        <v>#VALUE!</v>
      </c>
      <c r="K73" s="75" t="e">
        <f>+'Tipologie sottoutenze_consumi'!E97*'Articolazione tariffaria'!F$27*'Dati bolletta'!$D$32</f>
        <v>#VALUE!</v>
      </c>
      <c r="L73" s="82" t="e">
        <f t="shared" si="1"/>
        <v>#VALUE!</v>
      </c>
      <c r="M73" s="67"/>
      <c r="N73" s="75">
        <f>+'Tipologie sottoutenze_consumi'!E97*'Articolazione tariffaria'!F$51*'Dati bolletta'!D$30</f>
        <v>0</v>
      </c>
      <c r="O73" s="75">
        <f>+'Tipologie sottoutenze_consumi'!E97*'Articolazione tariffaria'!F$51*'Dati bolletta'!$D$31</f>
        <v>0</v>
      </c>
      <c r="P73" s="75">
        <f>+'Tipologie sottoutenze_consumi'!E97*'Articolazione tariffaria'!F$51*'Dati bolletta'!$D$32</f>
        <v>0</v>
      </c>
      <c r="Q73" s="82">
        <f t="shared" si="2"/>
        <v>0</v>
      </c>
      <c r="R73" s="67"/>
      <c r="S73" s="75" t="e">
        <f>+'Tipologie sottoutenze_consumi'!E97*'Articolazione tariffaria'!F$41*'Dati bolletta'!D$30</f>
        <v>#VALUE!</v>
      </c>
      <c r="T73" s="75" t="e">
        <f>+'Tipologie sottoutenze_consumi'!E97*'Articolazione tariffaria'!F$42*'Dati bolletta'!$D$31</f>
        <v>#VALUE!</v>
      </c>
      <c r="U73" s="75" t="e">
        <f>+'Tipologie sottoutenze_consumi'!E97*'Articolazione tariffaria'!F$43*'Dati bolletta'!$D$32</f>
        <v>#VALUE!</v>
      </c>
      <c r="V73" s="82" t="e">
        <f t="shared" si="3"/>
        <v>#VALUE!</v>
      </c>
      <c r="W73" s="70"/>
      <c r="X73" s="75" t="e">
        <f t="shared" si="4"/>
        <v>#VALUE!</v>
      </c>
      <c r="Y73" s="75" t="e">
        <f t="shared" si="44"/>
        <v>#VALUE!</v>
      </c>
      <c r="Z73" s="75" t="e">
        <f t="shared" si="45"/>
        <v>#VALUE!</v>
      </c>
      <c r="AA73" s="13" t="str">
        <f t="shared" si="46"/>
        <v/>
      </c>
      <c r="AB73" s="70"/>
      <c r="AC73" s="75">
        <f t="shared" si="47"/>
        <v>0</v>
      </c>
      <c r="AE73" s="78" t="e">
        <f t="shared" si="48"/>
        <v>#VALUE!</v>
      </c>
    </row>
    <row r="74" spans="2:31" x14ac:dyDescent="0.25">
      <c r="B74" s="14" t="str">
        <f>+IF('Tipologie sottoutenze_consumi'!E98&gt;0,'Tipologie sottoutenze_consumi'!B98,"")</f>
        <v/>
      </c>
      <c r="C74" s="14"/>
      <c r="D74" s="75">
        <f>+IF(B74="",0,1*'Dati bolletta'!$D$30*'Dati bolletta'!$C$20*'Articolazione tariffaria'!$F$30)</f>
        <v>0</v>
      </c>
      <c r="E74" s="75">
        <f>+IF(B74="",0,1*'Dati bolletta'!$D$31*'Dati bolletta'!$C$20*'Articolazione tariffaria'!$F$31)</f>
        <v>0</v>
      </c>
      <c r="F74" s="75">
        <f>+IF(B74="",0,1*'Dati bolletta'!$D$32*'Dati bolletta'!$C$20*'Articolazione tariffaria'!$F$32)</f>
        <v>0</v>
      </c>
      <c r="G74" s="82">
        <f t="shared" si="0"/>
        <v>0</v>
      </c>
      <c r="H74" s="67"/>
      <c r="I74" s="83" t="e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#VALUE!</v>
      </c>
      <c r="J74" s="75" t="e">
        <f>+'Tipologie sottoutenze_consumi'!E98*'Articolazione tariffaria'!F$26*'Dati bolletta'!$D$31</f>
        <v>#VALUE!</v>
      </c>
      <c r="K74" s="75" t="e">
        <f>+'Tipologie sottoutenze_consumi'!E98*'Articolazione tariffaria'!F$27*'Dati bolletta'!$D$32</f>
        <v>#VALUE!</v>
      </c>
      <c r="L74" s="82" t="e">
        <f t="shared" si="1"/>
        <v>#VALUE!</v>
      </c>
      <c r="M74" s="67"/>
      <c r="N74" s="75">
        <f>+'Tipologie sottoutenze_consumi'!E98*'Articolazione tariffaria'!F$51*'Dati bolletta'!D$30</f>
        <v>0</v>
      </c>
      <c r="O74" s="75">
        <f>+'Tipologie sottoutenze_consumi'!E98*'Articolazione tariffaria'!F$51*'Dati bolletta'!$D$31</f>
        <v>0</v>
      </c>
      <c r="P74" s="75">
        <f>+'Tipologie sottoutenze_consumi'!E98*'Articolazione tariffaria'!F$51*'Dati bolletta'!$D$32</f>
        <v>0</v>
      </c>
      <c r="Q74" s="82">
        <f t="shared" si="2"/>
        <v>0</v>
      </c>
      <c r="R74" s="67"/>
      <c r="S74" s="75" t="e">
        <f>+'Tipologie sottoutenze_consumi'!E98*'Articolazione tariffaria'!F$41*'Dati bolletta'!D$30</f>
        <v>#VALUE!</v>
      </c>
      <c r="T74" s="75" t="e">
        <f>+'Tipologie sottoutenze_consumi'!E98*'Articolazione tariffaria'!F$42*'Dati bolletta'!$D$31</f>
        <v>#VALUE!</v>
      </c>
      <c r="U74" s="75" t="e">
        <f>+'Tipologie sottoutenze_consumi'!E98*'Articolazione tariffaria'!F$43*'Dati bolletta'!$D$32</f>
        <v>#VALUE!</v>
      </c>
      <c r="V74" s="82" t="e">
        <f t="shared" si="3"/>
        <v>#VALUE!</v>
      </c>
      <c r="W74" s="70"/>
      <c r="X74" s="75" t="e">
        <f t="shared" si="4"/>
        <v>#VALUE!</v>
      </c>
      <c r="Y74" s="75" t="e">
        <f t="shared" si="44"/>
        <v>#VALUE!</v>
      </c>
      <c r="Z74" s="75" t="e">
        <f t="shared" si="45"/>
        <v>#VALUE!</v>
      </c>
      <c r="AA74" s="13" t="str">
        <f t="shared" si="46"/>
        <v/>
      </c>
      <c r="AB74" s="70"/>
      <c r="AC74" s="75">
        <f t="shared" si="47"/>
        <v>0</v>
      </c>
      <c r="AE74" s="78" t="e">
        <f t="shared" si="48"/>
        <v>#VALUE!</v>
      </c>
    </row>
    <row r="75" spans="2:31" x14ac:dyDescent="0.25">
      <c r="B75" s="14" t="str">
        <f>+IF('Tipologie sottoutenze_consumi'!E99&gt;0,'Tipologie sottoutenze_consumi'!B99,"")</f>
        <v/>
      </c>
      <c r="C75" s="14"/>
      <c r="D75" s="75">
        <f>+IF(B75="",0,1*'Dati bolletta'!$D$30*'Dati bolletta'!$C$20*'Articolazione tariffaria'!$F$30)</f>
        <v>0</v>
      </c>
      <c r="E75" s="75">
        <f>+IF(B75="",0,1*'Dati bolletta'!$D$31*'Dati bolletta'!$C$20*'Articolazione tariffaria'!$F$31)</f>
        <v>0</v>
      </c>
      <c r="F75" s="75">
        <f>+IF(B75="",0,1*'Dati bolletta'!$D$32*'Dati bolletta'!$C$20*'Articolazione tariffaria'!$F$32)</f>
        <v>0</v>
      </c>
      <c r="G75" s="82">
        <f t="shared" si="0"/>
        <v>0</v>
      </c>
      <c r="H75" s="67"/>
      <c r="I75" s="83" t="e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#VALUE!</v>
      </c>
      <c r="J75" s="75" t="e">
        <f>+'Tipologie sottoutenze_consumi'!E99*'Articolazione tariffaria'!F$26*'Dati bolletta'!$D$31</f>
        <v>#VALUE!</v>
      </c>
      <c r="K75" s="75" t="e">
        <f>+'Tipologie sottoutenze_consumi'!E99*'Articolazione tariffaria'!F$27*'Dati bolletta'!$D$32</f>
        <v>#VALUE!</v>
      </c>
      <c r="L75" s="82" t="e">
        <f t="shared" si="1"/>
        <v>#VALUE!</v>
      </c>
      <c r="M75" s="67"/>
      <c r="N75" s="75">
        <f>+'Tipologie sottoutenze_consumi'!E99*'Articolazione tariffaria'!F$51*'Dati bolletta'!D$30</f>
        <v>0</v>
      </c>
      <c r="O75" s="75">
        <f>+'Tipologie sottoutenze_consumi'!E99*'Articolazione tariffaria'!F$51*'Dati bolletta'!$D$31</f>
        <v>0</v>
      </c>
      <c r="P75" s="75">
        <f>+'Tipologie sottoutenze_consumi'!E99*'Articolazione tariffaria'!F$51*'Dati bolletta'!$D$32</f>
        <v>0</v>
      </c>
      <c r="Q75" s="82">
        <f t="shared" si="2"/>
        <v>0</v>
      </c>
      <c r="R75" s="67"/>
      <c r="S75" s="75" t="e">
        <f>+'Tipologie sottoutenze_consumi'!E99*'Articolazione tariffaria'!F$41*'Dati bolletta'!D$30</f>
        <v>#VALUE!</v>
      </c>
      <c r="T75" s="75" t="e">
        <f>+'Tipologie sottoutenze_consumi'!E99*'Articolazione tariffaria'!F$42*'Dati bolletta'!$D$31</f>
        <v>#VALUE!</v>
      </c>
      <c r="U75" s="75" t="e">
        <f>+'Tipologie sottoutenze_consumi'!E99*'Articolazione tariffaria'!F$43*'Dati bolletta'!$D$32</f>
        <v>#VALUE!</v>
      </c>
      <c r="V75" s="82" t="e">
        <f t="shared" si="3"/>
        <v>#VALUE!</v>
      </c>
      <c r="W75" s="70"/>
      <c r="X75" s="75" t="e">
        <f t="shared" si="4"/>
        <v>#VALUE!</v>
      </c>
      <c r="Y75" s="75" t="e">
        <f t="shared" si="44"/>
        <v>#VALUE!</v>
      </c>
      <c r="Z75" s="75" t="e">
        <f t="shared" si="45"/>
        <v>#VALUE!</v>
      </c>
      <c r="AA75" s="13" t="str">
        <f t="shared" si="46"/>
        <v/>
      </c>
      <c r="AB75" s="70"/>
      <c r="AC75" s="75">
        <f t="shared" si="47"/>
        <v>0</v>
      </c>
      <c r="AE75" s="78" t="e">
        <f t="shared" si="48"/>
        <v>#VALUE!</v>
      </c>
    </row>
    <row r="76" spans="2:31" x14ac:dyDescent="0.25">
      <c r="B76" s="14" t="str">
        <f>+IF('Tipologie sottoutenze_consumi'!E100&gt;0,'Tipologie sottoutenze_consumi'!B100,"")</f>
        <v/>
      </c>
      <c r="C76" s="14"/>
      <c r="D76" s="75">
        <f>+IF(B76="",0,1*'Dati bolletta'!$D$30*'Dati bolletta'!$C$20*'Articolazione tariffaria'!$F$30)</f>
        <v>0</v>
      </c>
      <c r="E76" s="75">
        <f>+IF(B76="",0,1*'Dati bolletta'!$D$31*'Dati bolletta'!$C$20*'Articolazione tariffaria'!$F$31)</f>
        <v>0</v>
      </c>
      <c r="F76" s="75">
        <f>+IF(B76="",0,1*'Dati bolletta'!$D$32*'Dati bolletta'!$C$20*'Articolazione tariffaria'!$F$32)</f>
        <v>0</v>
      </c>
      <c r="G76" s="82">
        <f t="shared" ref="G76:G90" si="49">+SUM(D76:F76)</f>
        <v>0</v>
      </c>
      <c r="H76" s="67"/>
      <c r="I76" s="83" t="e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#VALUE!</v>
      </c>
      <c r="J76" s="75" t="e">
        <f>+'Tipologie sottoutenze_consumi'!E100*'Articolazione tariffaria'!F$26*'Dati bolletta'!$D$31</f>
        <v>#VALUE!</v>
      </c>
      <c r="K76" s="75" t="e">
        <f>+'Tipologie sottoutenze_consumi'!E100*'Articolazione tariffaria'!F$27*'Dati bolletta'!$D$32</f>
        <v>#VALUE!</v>
      </c>
      <c r="L76" s="82" t="e">
        <f t="shared" ref="L76:L90" si="50">+SUM(I76:K76)</f>
        <v>#VALUE!</v>
      </c>
      <c r="M76" s="67"/>
      <c r="N76" s="75">
        <f>+'Tipologie sottoutenze_consumi'!E100*'Articolazione tariffaria'!F$51*'Dati bolletta'!D$30</f>
        <v>0</v>
      </c>
      <c r="O76" s="75">
        <f>+'Tipologie sottoutenze_consumi'!E100*'Articolazione tariffaria'!F$51*'Dati bolletta'!$D$31</f>
        <v>0</v>
      </c>
      <c r="P76" s="75">
        <f>+'Tipologie sottoutenze_consumi'!E100*'Articolazione tariffaria'!F$51*'Dati bolletta'!$D$32</f>
        <v>0</v>
      </c>
      <c r="Q76" s="82">
        <f t="shared" ref="Q76:Q90" si="51">+SUM(N76:P76)</f>
        <v>0</v>
      </c>
      <c r="R76" s="67"/>
      <c r="S76" s="75" t="e">
        <f>+'Tipologie sottoutenze_consumi'!E100*'Articolazione tariffaria'!F$41*'Dati bolletta'!D$30</f>
        <v>#VALUE!</v>
      </c>
      <c r="T76" s="75" t="e">
        <f>+'Tipologie sottoutenze_consumi'!E100*'Articolazione tariffaria'!F$42*'Dati bolletta'!$D$31</f>
        <v>#VALUE!</v>
      </c>
      <c r="U76" s="75" t="e">
        <f>+'Tipologie sottoutenze_consumi'!E100*'Articolazione tariffaria'!F$43*'Dati bolletta'!$D$32</f>
        <v>#VALUE!</v>
      </c>
      <c r="V76" s="82" t="e">
        <f t="shared" ref="V76:V90" si="52">+SUM(S76:U76)</f>
        <v>#VALUE!</v>
      </c>
      <c r="W76" s="70"/>
      <c r="X76" s="75" t="e">
        <f t="shared" ref="X76:X90" si="53">+G76+L76+Q76+V76</f>
        <v>#VALUE!</v>
      </c>
      <c r="Y76" s="75" t="e">
        <f t="shared" ref="Y76:Y90" si="54">+X76*Y$3</f>
        <v>#VALUE!</v>
      </c>
      <c r="Z76" s="75" t="e">
        <f t="shared" ref="Z76:Z90" si="55">+X76+Y76</f>
        <v>#VALUE!</v>
      </c>
      <c r="AA76" s="13" t="str">
        <f t="shared" si="46"/>
        <v/>
      </c>
      <c r="AB76" s="70"/>
      <c r="AC76" s="75">
        <f t="shared" si="47"/>
        <v>0</v>
      </c>
      <c r="AE76" s="78" t="e">
        <f t="shared" ref="AE76:AE90" si="56">+Z76+AC76</f>
        <v>#VALUE!</v>
      </c>
    </row>
    <row r="77" spans="2:31" x14ac:dyDescent="0.25">
      <c r="B77" s="14" t="str">
        <f>+IF('Tipologie sottoutenze_consumi'!E101&gt;0,'Tipologie sottoutenze_consumi'!B101,"")</f>
        <v/>
      </c>
      <c r="C77" s="14"/>
      <c r="D77" s="75">
        <f>+IF(B77="",0,1*'Dati bolletta'!$D$30*'Dati bolletta'!$C$20*'Articolazione tariffaria'!$F$30)</f>
        <v>0</v>
      </c>
      <c r="E77" s="75">
        <f>+IF(B77="",0,1*'Dati bolletta'!$D$31*'Dati bolletta'!$C$20*'Articolazione tariffaria'!$F$31)</f>
        <v>0</v>
      </c>
      <c r="F77" s="75">
        <f>+IF(B77="",0,1*'Dati bolletta'!$D$32*'Dati bolletta'!$C$20*'Articolazione tariffaria'!$F$32)</f>
        <v>0</v>
      </c>
      <c r="G77" s="82">
        <f t="shared" si="49"/>
        <v>0</v>
      </c>
      <c r="H77" s="67"/>
      <c r="I77" s="83" t="e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#VALUE!</v>
      </c>
      <c r="J77" s="75" t="e">
        <f>+'Tipologie sottoutenze_consumi'!E101*'Articolazione tariffaria'!F$26*'Dati bolletta'!$D$31</f>
        <v>#VALUE!</v>
      </c>
      <c r="K77" s="75" t="e">
        <f>+'Tipologie sottoutenze_consumi'!E101*'Articolazione tariffaria'!F$27*'Dati bolletta'!$D$32</f>
        <v>#VALUE!</v>
      </c>
      <c r="L77" s="82" t="e">
        <f t="shared" si="50"/>
        <v>#VALUE!</v>
      </c>
      <c r="M77" s="67"/>
      <c r="N77" s="75">
        <f>+'Tipologie sottoutenze_consumi'!E101*'Articolazione tariffaria'!F$51*'Dati bolletta'!D$30</f>
        <v>0</v>
      </c>
      <c r="O77" s="75">
        <f>+'Tipologie sottoutenze_consumi'!E101*'Articolazione tariffaria'!F$51*'Dati bolletta'!$D$31</f>
        <v>0</v>
      </c>
      <c r="P77" s="75">
        <f>+'Tipologie sottoutenze_consumi'!E101*'Articolazione tariffaria'!F$51*'Dati bolletta'!$D$32</f>
        <v>0</v>
      </c>
      <c r="Q77" s="82">
        <f t="shared" si="51"/>
        <v>0</v>
      </c>
      <c r="R77" s="67"/>
      <c r="S77" s="75" t="e">
        <f>+'Tipologie sottoutenze_consumi'!E101*'Articolazione tariffaria'!F$41*'Dati bolletta'!D$30</f>
        <v>#VALUE!</v>
      </c>
      <c r="T77" s="75" t="e">
        <f>+'Tipologie sottoutenze_consumi'!E101*'Articolazione tariffaria'!F$42*'Dati bolletta'!$D$31</f>
        <v>#VALUE!</v>
      </c>
      <c r="U77" s="75" t="e">
        <f>+'Tipologie sottoutenze_consumi'!E101*'Articolazione tariffaria'!F$43*'Dati bolletta'!$D$32</f>
        <v>#VALUE!</v>
      </c>
      <c r="V77" s="82" t="e">
        <f t="shared" si="52"/>
        <v>#VALUE!</v>
      </c>
      <c r="W77" s="70"/>
      <c r="X77" s="75" t="e">
        <f t="shared" si="53"/>
        <v>#VALUE!</v>
      </c>
      <c r="Y77" s="75" t="e">
        <f t="shared" si="54"/>
        <v>#VALUE!</v>
      </c>
      <c r="Z77" s="75" t="e">
        <f t="shared" si="55"/>
        <v>#VALUE!</v>
      </c>
      <c r="AA77" s="13" t="str">
        <f t="shared" si="46"/>
        <v/>
      </c>
      <c r="AB77" s="70"/>
      <c r="AC77" s="75">
        <f t="shared" si="47"/>
        <v>0</v>
      </c>
      <c r="AE77" s="78" t="e">
        <f t="shared" si="56"/>
        <v>#VALUE!</v>
      </c>
    </row>
    <row r="78" spans="2:31" x14ac:dyDescent="0.25">
      <c r="B78" s="14" t="str">
        <f>+IF('Tipologie sottoutenze_consumi'!E102&gt;0,'Tipologie sottoutenze_consumi'!B102,"")</f>
        <v/>
      </c>
      <c r="C78" s="14"/>
      <c r="D78" s="75">
        <f>+IF(B78="",0,1*'Dati bolletta'!$D$30*'Dati bolletta'!$C$20*'Articolazione tariffaria'!$F$30)</f>
        <v>0</v>
      </c>
      <c r="E78" s="75">
        <f>+IF(B78="",0,1*'Dati bolletta'!$D$31*'Dati bolletta'!$C$20*'Articolazione tariffaria'!$F$31)</f>
        <v>0</v>
      </c>
      <c r="F78" s="75">
        <f>+IF(B78="",0,1*'Dati bolletta'!$D$32*'Dati bolletta'!$C$20*'Articolazione tariffaria'!$F$32)</f>
        <v>0</v>
      </c>
      <c r="G78" s="82">
        <f t="shared" si="49"/>
        <v>0</v>
      </c>
      <c r="H78" s="67"/>
      <c r="I78" s="83" t="e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#VALUE!</v>
      </c>
      <c r="J78" s="75" t="e">
        <f>+'Tipologie sottoutenze_consumi'!E102*'Articolazione tariffaria'!F$26*'Dati bolletta'!$D$31</f>
        <v>#VALUE!</v>
      </c>
      <c r="K78" s="75" t="e">
        <f>+'Tipologie sottoutenze_consumi'!E102*'Articolazione tariffaria'!F$27*'Dati bolletta'!$D$32</f>
        <v>#VALUE!</v>
      </c>
      <c r="L78" s="82" t="e">
        <f t="shared" si="50"/>
        <v>#VALUE!</v>
      </c>
      <c r="M78" s="67"/>
      <c r="N78" s="75">
        <f>+'Tipologie sottoutenze_consumi'!E102*'Articolazione tariffaria'!F$51*'Dati bolletta'!D$30</f>
        <v>0</v>
      </c>
      <c r="O78" s="75">
        <f>+'Tipologie sottoutenze_consumi'!E102*'Articolazione tariffaria'!F$51*'Dati bolletta'!$D$31</f>
        <v>0</v>
      </c>
      <c r="P78" s="75">
        <f>+'Tipologie sottoutenze_consumi'!E102*'Articolazione tariffaria'!F$51*'Dati bolletta'!$D$32</f>
        <v>0</v>
      </c>
      <c r="Q78" s="82">
        <f t="shared" si="51"/>
        <v>0</v>
      </c>
      <c r="R78" s="67"/>
      <c r="S78" s="75" t="e">
        <f>+'Tipologie sottoutenze_consumi'!E102*'Articolazione tariffaria'!F$41*'Dati bolletta'!D$30</f>
        <v>#VALUE!</v>
      </c>
      <c r="T78" s="75" t="e">
        <f>+'Tipologie sottoutenze_consumi'!E102*'Articolazione tariffaria'!F$42*'Dati bolletta'!$D$31</f>
        <v>#VALUE!</v>
      </c>
      <c r="U78" s="75" t="e">
        <f>+'Tipologie sottoutenze_consumi'!E102*'Articolazione tariffaria'!F$43*'Dati bolletta'!$D$32</f>
        <v>#VALUE!</v>
      </c>
      <c r="V78" s="82" t="e">
        <f t="shared" si="52"/>
        <v>#VALUE!</v>
      </c>
      <c r="W78" s="70"/>
      <c r="X78" s="75" t="e">
        <f t="shared" si="53"/>
        <v>#VALUE!</v>
      </c>
      <c r="Y78" s="75" t="e">
        <f t="shared" si="54"/>
        <v>#VALUE!</v>
      </c>
      <c r="Z78" s="75" t="e">
        <f t="shared" si="55"/>
        <v>#VALUE!</v>
      </c>
      <c r="AA78" s="13" t="str">
        <f t="shared" si="46"/>
        <v/>
      </c>
      <c r="AB78" s="70"/>
      <c r="AC78" s="75">
        <f t="shared" si="47"/>
        <v>0</v>
      </c>
      <c r="AE78" s="78" t="e">
        <f t="shared" si="56"/>
        <v>#VALUE!</v>
      </c>
    </row>
    <row r="79" spans="2:31" x14ac:dyDescent="0.25">
      <c r="B79" s="14" t="str">
        <f>+IF('Tipologie sottoutenze_consumi'!E103&gt;0,'Tipologie sottoutenze_consumi'!B103,"")</f>
        <v/>
      </c>
      <c r="C79" s="14"/>
      <c r="D79" s="75">
        <f>+IF(B79="",0,1*'Dati bolletta'!$D$30*'Dati bolletta'!$C$20*'Articolazione tariffaria'!$F$30)</f>
        <v>0</v>
      </c>
      <c r="E79" s="75">
        <f>+IF(B79="",0,1*'Dati bolletta'!$D$31*'Dati bolletta'!$C$20*'Articolazione tariffaria'!$F$31)</f>
        <v>0</v>
      </c>
      <c r="F79" s="75">
        <f>+IF(B79="",0,1*'Dati bolletta'!$D$32*'Dati bolletta'!$C$20*'Articolazione tariffaria'!$F$32)</f>
        <v>0</v>
      </c>
      <c r="G79" s="82">
        <f t="shared" si="49"/>
        <v>0</v>
      </c>
      <c r="H79" s="67"/>
      <c r="I79" s="83" t="e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#VALUE!</v>
      </c>
      <c r="J79" s="75" t="e">
        <f>+'Tipologie sottoutenze_consumi'!E103*'Articolazione tariffaria'!F$26*'Dati bolletta'!$D$31</f>
        <v>#VALUE!</v>
      </c>
      <c r="K79" s="75" t="e">
        <f>+'Tipologie sottoutenze_consumi'!E103*'Articolazione tariffaria'!F$27*'Dati bolletta'!$D$32</f>
        <v>#VALUE!</v>
      </c>
      <c r="L79" s="82" t="e">
        <f t="shared" si="50"/>
        <v>#VALUE!</v>
      </c>
      <c r="M79" s="67"/>
      <c r="N79" s="75">
        <f>+'Tipologie sottoutenze_consumi'!E103*'Articolazione tariffaria'!F$51*'Dati bolletta'!D$30</f>
        <v>0</v>
      </c>
      <c r="O79" s="75">
        <f>+'Tipologie sottoutenze_consumi'!E103*'Articolazione tariffaria'!F$51*'Dati bolletta'!$D$31</f>
        <v>0</v>
      </c>
      <c r="P79" s="75">
        <f>+'Tipologie sottoutenze_consumi'!E103*'Articolazione tariffaria'!F$51*'Dati bolletta'!$D$32</f>
        <v>0</v>
      </c>
      <c r="Q79" s="82">
        <f t="shared" si="51"/>
        <v>0</v>
      </c>
      <c r="R79" s="67"/>
      <c r="S79" s="75" t="e">
        <f>+'Tipologie sottoutenze_consumi'!E103*'Articolazione tariffaria'!F$41*'Dati bolletta'!D$30</f>
        <v>#VALUE!</v>
      </c>
      <c r="T79" s="75" t="e">
        <f>+'Tipologie sottoutenze_consumi'!E103*'Articolazione tariffaria'!F$42*'Dati bolletta'!$D$31</f>
        <v>#VALUE!</v>
      </c>
      <c r="U79" s="75" t="e">
        <f>+'Tipologie sottoutenze_consumi'!E103*'Articolazione tariffaria'!F$43*'Dati bolletta'!$D$32</f>
        <v>#VALUE!</v>
      </c>
      <c r="V79" s="82" t="e">
        <f t="shared" si="52"/>
        <v>#VALUE!</v>
      </c>
      <c r="W79" s="70"/>
      <c r="X79" s="75" t="e">
        <f t="shared" si="53"/>
        <v>#VALUE!</v>
      </c>
      <c r="Y79" s="75" t="e">
        <f t="shared" si="54"/>
        <v>#VALUE!</v>
      </c>
      <c r="Z79" s="75" t="e">
        <f t="shared" si="55"/>
        <v>#VALUE!</v>
      </c>
      <c r="AA79" s="13" t="str">
        <f t="shared" si="46"/>
        <v/>
      </c>
      <c r="AB79" s="70"/>
      <c r="AC79" s="75">
        <f t="shared" si="47"/>
        <v>0</v>
      </c>
      <c r="AE79" s="78" t="e">
        <f t="shared" si="56"/>
        <v>#VALUE!</v>
      </c>
    </row>
    <row r="80" spans="2:31" x14ac:dyDescent="0.25">
      <c r="B80" s="14" t="str">
        <f>+IF('Tipologie sottoutenze_consumi'!E104&gt;0,'Tipologie sottoutenze_consumi'!B104,"")</f>
        <v/>
      </c>
      <c r="C80" s="14"/>
      <c r="D80" s="75">
        <f>+IF(B80="",0,1*'Dati bolletta'!$D$30*'Dati bolletta'!$C$20*'Articolazione tariffaria'!$F$30)</f>
        <v>0</v>
      </c>
      <c r="E80" s="75">
        <f>+IF(B80="",0,1*'Dati bolletta'!$D$31*'Dati bolletta'!$C$20*'Articolazione tariffaria'!$F$31)</f>
        <v>0</v>
      </c>
      <c r="F80" s="75">
        <f>+IF(B80="",0,1*'Dati bolletta'!$D$32*'Dati bolletta'!$C$20*'Articolazione tariffaria'!$F$32)</f>
        <v>0</v>
      </c>
      <c r="G80" s="82">
        <f t="shared" si="49"/>
        <v>0</v>
      </c>
      <c r="H80" s="67"/>
      <c r="I80" s="83" t="e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#VALUE!</v>
      </c>
      <c r="J80" s="75" t="e">
        <f>+'Tipologie sottoutenze_consumi'!E104*'Articolazione tariffaria'!F$26*'Dati bolletta'!$D$31</f>
        <v>#VALUE!</v>
      </c>
      <c r="K80" s="75" t="e">
        <f>+'Tipologie sottoutenze_consumi'!E104*'Articolazione tariffaria'!F$27*'Dati bolletta'!$D$32</f>
        <v>#VALUE!</v>
      </c>
      <c r="L80" s="82" t="e">
        <f t="shared" si="50"/>
        <v>#VALUE!</v>
      </c>
      <c r="M80" s="67"/>
      <c r="N80" s="75">
        <f>+'Tipologie sottoutenze_consumi'!E104*'Articolazione tariffaria'!F$51*'Dati bolletta'!D$30</f>
        <v>0</v>
      </c>
      <c r="O80" s="75">
        <f>+'Tipologie sottoutenze_consumi'!E104*'Articolazione tariffaria'!F$51*'Dati bolletta'!$D$31</f>
        <v>0</v>
      </c>
      <c r="P80" s="75">
        <f>+'Tipologie sottoutenze_consumi'!E104*'Articolazione tariffaria'!F$51*'Dati bolletta'!$D$32</f>
        <v>0</v>
      </c>
      <c r="Q80" s="82">
        <f t="shared" si="51"/>
        <v>0</v>
      </c>
      <c r="R80" s="67"/>
      <c r="S80" s="75" t="e">
        <f>+'Tipologie sottoutenze_consumi'!E104*'Articolazione tariffaria'!F$41*'Dati bolletta'!D$30</f>
        <v>#VALUE!</v>
      </c>
      <c r="T80" s="75" t="e">
        <f>+'Tipologie sottoutenze_consumi'!E104*'Articolazione tariffaria'!F$42*'Dati bolletta'!$D$31</f>
        <v>#VALUE!</v>
      </c>
      <c r="U80" s="75" t="e">
        <f>+'Tipologie sottoutenze_consumi'!E104*'Articolazione tariffaria'!F$43*'Dati bolletta'!$D$32</f>
        <v>#VALUE!</v>
      </c>
      <c r="V80" s="82" t="e">
        <f t="shared" si="52"/>
        <v>#VALUE!</v>
      </c>
      <c r="W80" s="70"/>
      <c r="X80" s="75" t="e">
        <f t="shared" si="53"/>
        <v>#VALUE!</v>
      </c>
      <c r="Y80" s="75" t="e">
        <f t="shared" si="54"/>
        <v>#VALUE!</v>
      </c>
      <c r="Z80" s="75" t="e">
        <f t="shared" si="55"/>
        <v>#VALUE!</v>
      </c>
      <c r="AA80" s="13" t="str">
        <f t="shared" si="46"/>
        <v/>
      </c>
      <c r="AB80" s="70"/>
      <c r="AC80" s="75">
        <f t="shared" si="47"/>
        <v>0</v>
      </c>
      <c r="AE80" s="78" t="e">
        <f t="shared" si="56"/>
        <v>#VALUE!</v>
      </c>
    </row>
    <row r="81" spans="2:31" x14ac:dyDescent="0.25">
      <c r="B81" s="14" t="str">
        <f>+IF('Tipologie sottoutenze_consumi'!E105&gt;0,'Tipologie sottoutenze_consumi'!B105,"")</f>
        <v/>
      </c>
      <c r="C81" s="14"/>
      <c r="D81" s="75">
        <f>+IF(B81="",0,1*'Dati bolletta'!$D$30*'Dati bolletta'!$C$20*'Articolazione tariffaria'!$F$30)</f>
        <v>0</v>
      </c>
      <c r="E81" s="75">
        <f>+IF(B81="",0,1*'Dati bolletta'!$D$31*'Dati bolletta'!$C$20*'Articolazione tariffaria'!$F$31)</f>
        <v>0</v>
      </c>
      <c r="F81" s="75">
        <f>+IF(B81="",0,1*'Dati bolletta'!$D$32*'Dati bolletta'!$C$20*'Articolazione tariffaria'!$F$32)</f>
        <v>0</v>
      </c>
      <c r="G81" s="82">
        <f t="shared" si="49"/>
        <v>0</v>
      </c>
      <c r="H81" s="67"/>
      <c r="I81" s="83" t="e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#VALUE!</v>
      </c>
      <c r="J81" s="75" t="e">
        <f>+'Tipologie sottoutenze_consumi'!E105*'Articolazione tariffaria'!F$26*'Dati bolletta'!$D$31</f>
        <v>#VALUE!</v>
      </c>
      <c r="K81" s="75" t="e">
        <f>+'Tipologie sottoutenze_consumi'!E105*'Articolazione tariffaria'!F$27*'Dati bolletta'!$D$32</f>
        <v>#VALUE!</v>
      </c>
      <c r="L81" s="82" t="e">
        <f t="shared" si="50"/>
        <v>#VALUE!</v>
      </c>
      <c r="M81" s="67"/>
      <c r="N81" s="75">
        <f>+'Tipologie sottoutenze_consumi'!E105*'Articolazione tariffaria'!F$51*'Dati bolletta'!D$30</f>
        <v>0</v>
      </c>
      <c r="O81" s="75">
        <f>+'Tipologie sottoutenze_consumi'!E105*'Articolazione tariffaria'!F$51*'Dati bolletta'!$D$31</f>
        <v>0</v>
      </c>
      <c r="P81" s="75">
        <f>+'Tipologie sottoutenze_consumi'!E105*'Articolazione tariffaria'!F$51*'Dati bolletta'!$D$32</f>
        <v>0</v>
      </c>
      <c r="Q81" s="82">
        <f t="shared" si="51"/>
        <v>0</v>
      </c>
      <c r="R81" s="67"/>
      <c r="S81" s="75" t="e">
        <f>+'Tipologie sottoutenze_consumi'!E105*'Articolazione tariffaria'!F$41*'Dati bolletta'!D$30</f>
        <v>#VALUE!</v>
      </c>
      <c r="T81" s="75" t="e">
        <f>+'Tipologie sottoutenze_consumi'!E105*'Articolazione tariffaria'!F$42*'Dati bolletta'!$D$31</f>
        <v>#VALUE!</v>
      </c>
      <c r="U81" s="75" t="e">
        <f>+'Tipologie sottoutenze_consumi'!E105*'Articolazione tariffaria'!F$43*'Dati bolletta'!$D$32</f>
        <v>#VALUE!</v>
      </c>
      <c r="V81" s="82" t="e">
        <f t="shared" si="52"/>
        <v>#VALUE!</v>
      </c>
      <c r="W81" s="70"/>
      <c r="X81" s="75" t="e">
        <f t="shared" si="53"/>
        <v>#VALUE!</v>
      </c>
      <c r="Y81" s="75" t="e">
        <f t="shared" si="54"/>
        <v>#VALUE!</v>
      </c>
      <c r="Z81" s="75" t="e">
        <f t="shared" si="55"/>
        <v>#VALUE!</v>
      </c>
      <c r="AA81" s="13" t="str">
        <f t="shared" si="46"/>
        <v/>
      </c>
      <c r="AB81" s="70"/>
      <c r="AC81" s="75">
        <f t="shared" si="47"/>
        <v>0</v>
      </c>
      <c r="AE81" s="78" t="e">
        <f t="shared" si="56"/>
        <v>#VALUE!</v>
      </c>
    </row>
    <row r="82" spans="2:31" x14ac:dyDescent="0.25">
      <c r="B82" s="14" t="str">
        <f>+IF('Tipologie sottoutenze_consumi'!E106&gt;0,'Tipologie sottoutenze_consumi'!B106,"")</f>
        <v/>
      </c>
      <c r="C82" s="14"/>
      <c r="D82" s="75">
        <f>+IF(B82="",0,1*'Dati bolletta'!$D$30*'Dati bolletta'!$C$20*'Articolazione tariffaria'!$F$30)</f>
        <v>0</v>
      </c>
      <c r="E82" s="75">
        <f>+IF(B82="",0,1*'Dati bolletta'!$D$31*'Dati bolletta'!$C$20*'Articolazione tariffaria'!$F$31)</f>
        <v>0</v>
      </c>
      <c r="F82" s="75">
        <f>+IF(B82="",0,1*'Dati bolletta'!$D$32*'Dati bolletta'!$C$20*'Articolazione tariffaria'!$F$32)</f>
        <v>0</v>
      </c>
      <c r="G82" s="82">
        <f t="shared" si="49"/>
        <v>0</v>
      </c>
      <c r="H82" s="67"/>
      <c r="I82" s="83" t="e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#VALUE!</v>
      </c>
      <c r="J82" s="75" t="e">
        <f>+'Tipologie sottoutenze_consumi'!E106*'Articolazione tariffaria'!F$26*'Dati bolletta'!$D$31</f>
        <v>#VALUE!</v>
      </c>
      <c r="K82" s="75" t="e">
        <f>+'Tipologie sottoutenze_consumi'!E106*'Articolazione tariffaria'!F$27*'Dati bolletta'!$D$32</f>
        <v>#VALUE!</v>
      </c>
      <c r="L82" s="82" t="e">
        <f t="shared" si="50"/>
        <v>#VALUE!</v>
      </c>
      <c r="M82" s="67"/>
      <c r="N82" s="75">
        <f>+'Tipologie sottoutenze_consumi'!E106*'Articolazione tariffaria'!F$51*'Dati bolletta'!D$30</f>
        <v>0</v>
      </c>
      <c r="O82" s="75">
        <f>+'Tipologie sottoutenze_consumi'!E106*'Articolazione tariffaria'!F$51*'Dati bolletta'!$D$31</f>
        <v>0</v>
      </c>
      <c r="P82" s="75">
        <f>+'Tipologie sottoutenze_consumi'!E106*'Articolazione tariffaria'!F$51*'Dati bolletta'!$D$32</f>
        <v>0</v>
      </c>
      <c r="Q82" s="82">
        <f t="shared" si="51"/>
        <v>0</v>
      </c>
      <c r="R82" s="67"/>
      <c r="S82" s="75" t="e">
        <f>+'Tipologie sottoutenze_consumi'!E106*'Articolazione tariffaria'!F$41*'Dati bolletta'!D$30</f>
        <v>#VALUE!</v>
      </c>
      <c r="T82" s="75" t="e">
        <f>+'Tipologie sottoutenze_consumi'!E106*'Articolazione tariffaria'!F$42*'Dati bolletta'!$D$31</f>
        <v>#VALUE!</v>
      </c>
      <c r="U82" s="75" t="e">
        <f>+'Tipologie sottoutenze_consumi'!E106*'Articolazione tariffaria'!F$43*'Dati bolletta'!$D$32</f>
        <v>#VALUE!</v>
      </c>
      <c r="V82" s="82" t="e">
        <f t="shared" si="52"/>
        <v>#VALUE!</v>
      </c>
      <c r="W82" s="70"/>
      <c r="X82" s="75" t="e">
        <f t="shared" si="53"/>
        <v>#VALUE!</v>
      </c>
      <c r="Y82" s="75" t="e">
        <f t="shared" si="54"/>
        <v>#VALUE!</v>
      </c>
      <c r="Z82" s="75" t="e">
        <f t="shared" si="55"/>
        <v>#VALUE!</v>
      </c>
      <c r="AA82" s="13" t="str">
        <f t="shared" si="46"/>
        <v/>
      </c>
      <c r="AB82" s="70"/>
      <c r="AC82" s="75">
        <f t="shared" si="47"/>
        <v>0</v>
      </c>
      <c r="AE82" s="78" t="e">
        <f t="shared" si="56"/>
        <v>#VALUE!</v>
      </c>
    </row>
    <row r="83" spans="2:31" x14ac:dyDescent="0.25">
      <c r="B83" s="14" t="str">
        <f>+IF('Tipologie sottoutenze_consumi'!E107&gt;0,'Tipologie sottoutenze_consumi'!B107,"")</f>
        <v/>
      </c>
      <c r="C83" s="14"/>
      <c r="D83" s="75">
        <f>+IF(B83="",0,1*'Dati bolletta'!$D$30*'Dati bolletta'!$C$20*'Articolazione tariffaria'!$F$30)</f>
        <v>0</v>
      </c>
      <c r="E83" s="75">
        <f>+IF(B83="",0,1*'Dati bolletta'!$D$31*'Dati bolletta'!$C$20*'Articolazione tariffaria'!$F$31)</f>
        <v>0</v>
      </c>
      <c r="F83" s="75">
        <f>+IF(B83="",0,1*'Dati bolletta'!$D$32*'Dati bolletta'!$C$20*'Articolazione tariffaria'!$F$32)</f>
        <v>0</v>
      </c>
      <c r="G83" s="82">
        <f t="shared" si="49"/>
        <v>0</v>
      </c>
      <c r="H83" s="67"/>
      <c r="I83" s="83" t="e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#VALUE!</v>
      </c>
      <c r="J83" s="75" t="e">
        <f>+'Tipologie sottoutenze_consumi'!E107*'Articolazione tariffaria'!F$26*'Dati bolletta'!$D$31</f>
        <v>#VALUE!</v>
      </c>
      <c r="K83" s="75" t="e">
        <f>+'Tipologie sottoutenze_consumi'!E107*'Articolazione tariffaria'!F$27*'Dati bolletta'!$D$32</f>
        <v>#VALUE!</v>
      </c>
      <c r="L83" s="82" t="e">
        <f t="shared" si="50"/>
        <v>#VALUE!</v>
      </c>
      <c r="M83" s="67"/>
      <c r="N83" s="75">
        <f>+'Tipologie sottoutenze_consumi'!E107*'Articolazione tariffaria'!F$51*'Dati bolletta'!D$30</f>
        <v>0</v>
      </c>
      <c r="O83" s="75">
        <f>+'Tipologie sottoutenze_consumi'!E107*'Articolazione tariffaria'!F$51*'Dati bolletta'!$D$31</f>
        <v>0</v>
      </c>
      <c r="P83" s="75">
        <f>+'Tipologie sottoutenze_consumi'!E107*'Articolazione tariffaria'!F$51*'Dati bolletta'!$D$32</f>
        <v>0</v>
      </c>
      <c r="Q83" s="82">
        <f t="shared" si="51"/>
        <v>0</v>
      </c>
      <c r="R83" s="67"/>
      <c r="S83" s="75" t="e">
        <f>+'Tipologie sottoutenze_consumi'!E107*'Articolazione tariffaria'!F$41*'Dati bolletta'!D$30</f>
        <v>#VALUE!</v>
      </c>
      <c r="T83" s="75" t="e">
        <f>+'Tipologie sottoutenze_consumi'!E107*'Articolazione tariffaria'!F$42*'Dati bolletta'!$D$31</f>
        <v>#VALUE!</v>
      </c>
      <c r="U83" s="75" t="e">
        <f>+'Tipologie sottoutenze_consumi'!E107*'Articolazione tariffaria'!F$43*'Dati bolletta'!$D$32</f>
        <v>#VALUE!</v>
      </c>
      <c r="V83" s="82" t="e">
        <f t="shared" si="52"/>
        <v>#VALUE!</v>
      </c>
      <c r="W83" s="70"/>
      <c r="X83" s="75" t="e">
        <f t="shared" si="53"/>
        <v>#VALUE!</v>
      </c>
      <c r="Y83" s="75" t="e">
        <f t="shared" si="54"/>
        <v>#VALUE!</v>
      </c>
      <c r="Z83" s="75" t="e">
        <f t="shared" si="55"/>
        <v>#VALUE!</v>
      </c>
      <c r="AA83" s="13" t="str">
        <f t="shared" si="46"/>
        <v/>
      </c>
      <c r="AB83" s="70"/>
      <c r="AC83" s="75">
        <f t="shared" si="47"/>
        <v>0</v>
      </c>
      <c r="AE83" s="78" t="e">
        <f t="shared" si="56"/>
        <v>#VALUE!</v>
      </c>
    </row>
    <row r="84" spans="2:31" x14ac:dyDescent="0.25">
      <c r="B84" s="14" t="str">
        <f>+IF('Tipologie sottoutenze_consumi'!E108&gt;0,'Tipologie sottoutenze_consumi'!B108,"")</f>
        <v/>
      </c>
      <c r="C84" s="14"/>
      <c r="D84" s="75">
        <f>+IF(B84="",0,1*'Dati bolletta'!$D$30*'Dati bolletta'!$C$20*'Articolazione tariffaria'!$F$30)</f>
        <v>0</v>
      </c>
      <c r="E84" s="75">
        <f>+IF(B84="",0,1*'Dati bolletta'!$D$31*'Dati bolletta'!$C$20*'Articolazione tariffaria'!$F$31)</f>
        <v>0</v>
      </c>
      <c r="F84" s="75">
        <f>+IF(B84="",0,1*'Dati bolletta'!$D$32*'Dati bolletta'!$C$20*'Articolazione tariffaria'!$F$32)</f>
        <v>0</v>
      </c>
      <c r="G84" s="82">
        <f t="shared" si="49"/>
        <v>0</v>
      </c>
      <c r="H84" s="67"/>
      <c r="I84" s="83" t="e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#VALUE!</v>
      </c>
      <c r="J84" s="75" t="e">
        <f>+'Tipologie sottoutenze_consumi'!E108*'Articolazione tariffaria'!F$26*'Dati bolletta'!$D$31</f>
        <v>#VALUE!</v>
      </c>
      <c r="K84" s="75" t="e">
        <f>+'Tipologie sottoutenze_consumi'!E108*'Articolazione tariffaria'!F$27*'Dati bolletta'!$D$32</f>
        <v>#VALUE!</v>
      </c>
      <c r="L84" s="82" t="e">
        <f t="shared" si="50"/>
        <v>#VALUE!</v>
      </c>
      <c r="M84" s="67"/>
      <c r="N84" s="75">
        <f>+'Tipologie sottoutenze_consumi'!E108*'Articolazione tariffaria'!F$51*'Dati bolletta'!D$30</f>
        <v>0</v>
      </c>
      <c r="O84" s="75">
        <f>+'Tipologie sottoutenze_consumi'!E108*'Articolazione tariffaria'!F$51*'Dati bolletta'!$D$31</f>
        <v>0</v>
      </c>
      <c r="P84" s="75">
        <f>+'Tipologie sottoutenze_consumi'!E108*'Articolazione tariffaria'!F$51*'Dati bolletta'!$D$32</f>
        <v>0</v>
      </c>
      <c r="Q84" s="82">
        <f t="shared" si="51"/>
        <v>0</v>
      </c>
      <c r="R84" s="67"/>
      <c r="S84" s="75" t="e">
        <f>+'Tipologie sottoutenze_consumi'!E108*'Articolazione tariffaria'!F$41*'Dati bolletta'!D$30</f>
        <v>#VALUE!</v>
      </c>
      <c r="T84" s="75" t="e">
        <f>+'Tipologie sottoutenze_consumi'!E108*'Articolazione tariffaria'!F$42*'Dati bolletta'!$D$31</f>
        <v>#VALUE!</v>
      </c>
      <c r="U84" s="75" t="e">
        <f>+'Tipologie sottoutenze_consumi'!E108*'Articolazione tariffaria'!F$43*'Dati bolletta'!$D$32</f>
        <v>#VALUE!</v>
      </c>
      <c r="V84" s="82" t="e">
        <f t="shared" si="52"/>
        <v>#VALUE!</v>
      </c>
      <c r="W84" s="70"/>
      <c r="X84" s="75" t="e">
        <f t="shared" si="53"/>
        <v>#VALUE!</v>
      </c>
      <c r="Y84" s="75" t="e">
        <f t="shared" si="54"/>
        <v>#VALUE!</v>
      </c>
      <c r="Z84" s="75" t="e">
        <f t="shared" si="55"/>
        <v>#VALUE!</v>
      </c>
      <c r="AA84" s="13" t="str">
        <f t="shared" si="46"/>
        <v/>
      </c>
      <c r="AB84" s="70"/>
      <c r="AC84" s="75">
        <f t="shared" si="47"/>
        <v>0</v>
      </c>
      <c r="AE84" s="78" t="e">
        <f t="shared" si="56"/>
        <v>#VALUE!</v>
      </c>
    </row>
    <row r="85" spans="2:31" x14ac:dyDescent="0.25">
      <c r="B85" s="14" t="str">
        <f>+IF('Tipologie sottoutenze_consumi'!E109&gt;0,'Tipologie sottoutenze_consumi'!B109,"")</f>
        <v/>
      </c>
      <c r="C85" s="14"/>
      <c r="D85" s="75">
        <f>+IF(B85="",0,1*'Dati bolletta'!$D$30*'Dati bolletta'!$C$20*'Articolazione tariffaria'!$F$30)</f>
        <v>0</v>
      </c>
      <c r="E85" s="75">
        <f>+IF(B85="",0,1*'Dati bolletta'!$D$31*'Dati bolletta'!$C$20*'Articolazione tariffaria'!$F$31)</f>
        <v>0</v>
      </c>
      <c r="F85" s="75">
        <f>+IF(B85="",0,1*'Dati bolletta'!$D$32*'Dati bolletta'!$C$20*'Articolazione tariffaria'!$F$32)</f>
        <v>0</v>
      </c>
      <c r="G85" s="82">
        <f t="shared" si="49"/>
        <v>0</v>
      </c>
      <c r="H85" s="67"/>
      <c r="I85" s="83" t="e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#VALUE!</v>
      </c>
      <c r="J85" s="75" t="e">
        <f>+'Tipologie sottoutenze_consumi'!E109*'Articolazione tariffaria'!F$26*'Dati bolletta'!$D$31</f>
        <v>#VALUE!</v>
      </c>
      <c r="K85" s="75" t="e">
        <f>+'Tipologie sottoutenze_consumi'!E109*'Articolazione tariffaria'!F$27*'Dati bolletta'!$D$32</f>
        <v>#VALUE!</v>
      </c>
      <c r="L85" s="82" t="e">
        <f t="shared" si="50"/>
        <v>#VALUE!</v>
      </c>
      <c r="M85" s="67"/>
      <c r="N85" s="75">
        <f>+'Tipologie sottoutenze_consumi'!E109*'Articolazione tariffaria'!F$51*'Dati bolletta'!D$30</f>
        <v>0</v>
      </c>
      <c r="O85" s="75">
        <f>+'Tipologie sottoutenze_consumi'!E109*'Articolazione tariffaria'!F$51*'Dati bolletta'!$D$31</f>
        <v>0</v>
      </c>
      <c r="P85" s="75">
        <f>+'Tipologie sottoutenze_consumi'!E109*'Articolazione tariffaria'!F$51*'Dati bolletta'!$D$32</f>
        <v>0</v>
      </c>
      <c r="Q85" s="82">
        <f t="shared" si="51"/>
        <v>0</v>
      </c>
      <c r="R85" s="67"/>
      <c r="S85" s="75" t="e">
        <f>+'Tipologie sottoutenze_consumi'!E109*'Articolazione tariffaria'!F$41*'Dati bolletta'!D$30</f>
        <v>#VALUE!</v>
      </c>
      <c r="T85" s="75" t="e">
        <f>+'Tipologie sottoutenze_consumi'!E109*'Articolazione tariffaria'!F$42*'Dati bolletta'!$D$31</f>
        <v>#VALUE!</v>
      </c>
      <c r="U85" s="75" t="e">
        <f>+'Tipologie sottoutenze_consumi'!E109*'Articolazione tariffaria'!F$43*'Dati bolletta'!$D$32</f>
        <v>#VALUE!</v>
      </c>
      <c r="V85" s="82" t="e">
        <f t="shared" si="52"/>
        <v>#VALUE!</v>
      </c>
      <c r="W85" s="70"/>
      <c r="X85" s="75" t="e">
        <f t="shared" si="53"/>
        <v>#VALUE!</v>
      </c>
      <c r="Y85" s="75" t="e">
        <f t="shared" si="54"/>
        <v>#VALUE!</v>
      </c>
      <c r="Z85" s="75" t="e">
        <f t="shared" si="55"/>
        <v>#VALUE!</v>
      </c>
      <c r="AA85" s="13" t="str">
        <f t="shared" si="46"/>
        <v/>
      </c>
      <c r="AB85" s="70"/>
      <c r="AC85" s="75">
        <f t="shared" si="47"/>
        <v>0</v>
      </c>
      <c r="AE85" s="78" t="e">
        <f t="shared" si="56"/>
        <v>#VALUE!</v>
      </c>
    </row>
    <row r="86" spans="2:31" x14ac:dyDescent="0.25">
      <c r="B86" s="14" t="str">
        <f>+IF('Tipologie sottoutenze_consumi'!E110&gt;0,'Tipologie sottoutenze_consumi'!B110,"")</f>
        <v/>
      </c>
      <c r="C86" s="14"/>
      <c r="D86" s="75">
        <f>+IF(B86="",0,1*'Dati bolletta'!$D$30*'Dati bolletta'!$C$20*'Articolazione tariffaria'!$F$30)</f>
        <v>0</v>
      </c>
      <c r="E86" s="75">
        <f>+IF(B86="",0,1*'Dati bolletta'!$D$31*'Dati bolletta'!$C$20*'Articolazione tariffaria'!$F$31)</f>
        <v>0</v>
      </c>
      <c r="F86" s="75">
        <f>+IF(B86="",0,1*'Dati bolletta'!$D$32*'Dati bolletta'!$C$20*'Articolazione tariffaria'!$F$32)</f>
        <v>0</v>
      </c>
      <c r="G86" s="82">
        <f t="shared" si="49"/>
        <v>0</v>
      </c>
      <c r="H86" s="67"/>
      <c r="I86" s="83" t="e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#VALUE!</v>
      </c>
      <c r="J86" s="75" t="e">
        <f>+'Tipologie sottoutenze_consumi'!E110*'Articolazione tariffaria'!F$26*'Dati bolletta'!$D$31</f>
        <v>#VALUE!</v>
      </c>
      <c r="K86" s="75" t="e">
        <f>+'Tipologie sottoutenze_consumi'!E110*'Articolazione tariffaria'!F$27*'Dati bolletta'!$D$32</f>
        <v>#VALUE!</v>
      </c>
      <c r="L86" s="82" t="e">
        <f t="shared" si="50"/>
        <v>#VALUE!</v>
      </c>
      <c r="M86" s="67"/>
      <c r="N86" s="75">
        <f>+'Tipologie sottoutenze_consumi'!E110*'Articolazione tariffaria'!F$51*'Dati bolletta'!D$30</f>
        <v>0</v>
      </c>
      <c r="O86" s="75">
        <f>+'Tipologie sottoutenze_consumi'!E110*'Articolazione tariffaria'!F$51*'Dati bolletta'!$D$31</f>
        <v>0</v>
      </c>
      <c r="P86" s="75">
        <f>+'Tipologie sottoutenze_consumi'!E110*'Articolazione tariffaria'!F$51*'Dati bolletta'!$D$32</f>
        <v>0</v>
      </c>
      <c r="Q86" s="82">
        <f t="shared" si="51"/>
        <v>0</v>
      </c>
      <c r="R86" s="67"/>
      <c r="S86" s="75" t="e">
        <f>+'Tipologie sottoutenze_consumi'!E110*'Articolazione tariffaria'!F$41*'Dati bolletta'!D$30</f>
        <v>#VALUE!</v>
      </c>
      <c r="T86" s="75" t="e">
        <f>+'Tipologie sottoutenze_consumi'!E110*'Articolazione tariffaria'!F$42*'Dati bolletta'!$D$31</f>
        <v>#VALUE!</v>
      </c>
      <c r="U86" s="75" t="e">
        <f>+'Tipologie sottoutenze_consumi'!E110*'Articolazione tariffaria'!F$43*'Dati bolletta'!$D$32</f>
        <v>#VALUE!</v>
      </c>
      <c r="V86" s="82" t="e">
        <f t="shared" si="52"/>
        <v>#VALUE!</v>
      </c>
      <c r="W86" s="70"/>
      <c r="X86" s="75" t="e">
        <f t="shared" si="53"/>
        <v>#VALUE!</v>
      </c>
      <c r="Y86" s="75" t="e">
        <f t="shared" si="54"/>
        <v>#VALUE!</v>
      </c>
      <c r="Z86" s="75" t="e">
        <f t="shared" si="55"/>
        <v>#VALUE!</v>
      </c>
      <c r="AA86" s="13" t="str">
        <f t="shared" si="46"/>
        <v/>
      </c>
      <c r="AB86" s="70"/>
      <c r="AC86" s="75">
        <f t="shared" si="47"/>
        <v>0</v>
      </c>
      <c r="AE86" s="78" t="e">
        <f t="shared" si="56"/>
        <v>#VALUE!</v>
      </c>
    </row>
    <row r="87" spans="2:31" x14ac:dyDescent="0.25">
      <c r="B87" s="14" t="str">
        <f>+IF('Tipologie sottoutenze_consumi'!E111&gt;0,'Tipologie sottoutenze_consumi'!B111,"")</f>
        <v/>
      </c>
      <c r="C87" s="14"/>
      <c r="D87" s="75">
        <f>+IF(B87="",0,1*'Dati bolletta'!$D$30*'Dati bolletta'!$C$20*'Articolazione tariffaria'!$F$30)</f>
        <v>0</v>
      </c>
      <c r="E87" s="75">
        <f>+IF(B87="",0,1*'Dati bolletta'!$D$31*'Dati bolletta'!$C$20*'Articolazione tariffaria'!$F$31)</f>
        <v>0</v>
      </c>
      <c r="F87" s="75">
        <f>+IF(B87="",0,1*'Dati bolletta'!$D$32*'Dati bolletta'!$C$20*'Articolazione tariffaria'!$F$32)</f>
        <v>0</v>
      </c>
      <c r="G87" s="82">
        <f t="shared" si="49"/>
        <v>0</v>
      </c>
      <c r="H87" s="67"/>
      <c r="I87" s="83" t="e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#VALUE!</v>
      </c>
      <c r="J87" s="75" t="e">
        <f>+'Tipologie sottoutenze_consumi'!E111*'Articolazione tariffaria'!F$26*'Dati bolletta'!$D$31</f>
        <v>#VALUE!</v>
      </c>
      <c r="K87" s="75" t="e">
        <f>+'Tipologie sottoutenze_consumi'!E111*'Articolazione tariffaria'!F$27*'Dati bolletta'!$D$32</f>
        <v>#VALUE!</v>
      </c>
      <c r="L87" s="82" t="e">
        <f t="shared" si="50"/>
        <v>#VALUE!</v>
      </c>
      <c r="M87" s="67"/>
      <c r="N87" s="75">
        <f>+'Tipologie sottoutenze_consumi'!E111*'Articolazione tariffaria'!F$51*'Dati bolletta'!D$30</f>
        <v>0</v>
      </c>
      <c r="O87" s="75">
        <f>+'Tipologie sottoutenze_consumi'!E111*'Articolazione tariffaria'!F$51*'Dati bolletta'!$D$31</f>
        <v>0</v>
      </c>
      <c r="P87" s="75">
        <f>+'Tipologie sottoutenze_consumi'!E111*'Articolazione tariffaria'!F$51*'Dati bolletta'!$D$32</f>
        <v>0</v>
      </c>
      <c r="Q87" s="82">
        <f t="shared" si="51"/>
        <v>0</v>
      </c>
      <c r="R87" s="67"/>
      <c r="S87" s="75" t="e">
        <f>+'Tipologie sottoutenze_consumi'!E111*'Articolazione tariffaria'!F$41*'Dati bolletta'!D$30</f>
        <v>#VALUE!</v>
      </c>
      <c r="T87" s="75" t="e">
        <f>+'Tipologie sottoutenze_consumi'!E111*'Articolazione tariffaria'!F$42*'Dati bolletta'!$D$31</f>
        <v>#VALUE!</v>
      </c>
      <c r="U87" s="75" t="e">
        <f>+'Tipologie sottoutenze_consumi'!E111*'Articolazione tariffaria'!F$43*'Dati bolletta'!$D$32</f>
        <v>#VALUE!</v>
      </c>
      <c r="V87" s="82" t="e">
        <f t="shared" si="52"/>
        <v>#VALUE!</v>
      </c>
      <c r="W87" s="70"/>
      <c r="X87" s="75" t="e">
        <f t="shared" si="53"/>
        <v>#VALUE!</v>
      </c>
      <c r="Y87" s="75" t="e">
        <f t="shared" si="54"/>
        <v>#VALUE!</v>
      </c>
      <c r="Z87" s="75" t="e">
        <f t="shared" si="55"/>
        <v>#VALUE!</v>
      </c>
      <c r="AA87" s="13" t="str">
        <f t="shared" si="46"/>
        <v/>
      </c>
      <c r="AB87" s="70"/>
      <c r="AC87" s="75">
        <f t="shared" si="47"/>
        <v>0</v>
      </c>
      <c r="AE87" s="78" t="e">
        <f t="shared" si="56"/>
        <v>#VALUE!</v>
      </c>
    </row>
    <row r="88" spans="2:31" x14ac:dyDescent="0.25">
      <c r="B88" s="14" t="str">
        <f>+IF('Tipologie sottoutenze_consumi'!E112&gt;0,'Tipologie sottoutenze_consumi'!B112,"")</f>
        <v/>
      </c>
      <c r="C88" s="14"/>
      <c r="D88" s="75">
        <f>+IF(B88="",0,1*'Dati bolletta'!$D$30*'Dati bolletta'!$C$20*'Articolazione tariffaria'!$F$30)</f>
        <v>0</v>
      </c>
      <c r="E88" s="75">
        <f>+IF(B88="",0,1*'Dati bolletta'!$D$31*'Dati bolletta'!$C$20*'Articolazione tariffaria'!$F$31)</f>
        <v>0</v>
      </c>
      <c r="F88" s="75">
        <f>+IF(B88="",0,1*'Dati bolletta'!$D$32*'Dati bolletta'!$C$20*'Articolazione tariffaria'!$F$32)</f>
        <v>0</v>
      </c>
      <c r="G88" s="82">
        <f t="shared" si="49"/>
        <v>0</v>
      </c>
      <c r="H88" s="67"/>
      <c r="I88" s="83" t="e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#VALUE!</v>
      </c>
      <c r="J88" s="75" t="e">
        <f>+'Tipologie sottoutenze_consumi'!E112*'Articolazione tariffaria'!F$26*'Dati bolletta'!$D$31</f>
        <v>#VALUE!</v>
      </c>
      <c r="K88" s="75" t="e">
        <f>+'Tipologie sottoutenze_consumi'!E112*'Articolazione tariffaria'!F$27*'Dati bolletta'!$D$32</f>
        <v>#VALUE!</v>
      </c>
      <c r="L88" s="82" t="e">
        <f t="shared" si="50"/>
        <v>#VALUE!</v>
      </c>
      <c r="M88" s="67"/>
      <c r="N88" s="75">
        <f>+'Tipologie sottoutenze_consumi'!E112*'Articolazione tariffaria'!F$51*'Dati bolletta'!D$30</f>
        <v>0</v>
      </c>
      <c r="O88" s="75">
        <f>+'Tipologie sottoutenze_consumi'!E112*'Articolazione tariffaria'!F$51*'Dati bolletta'!$D$31</f>
        <v>0</v>
      </c>
      <c r="P88" s="75">
        <f>+'Tipologie sottoutenze_consumi'!E112*'Articolazione tariffaria'!F$51*'Dati bolletta'!$D$32</f>
        <v>0</v>
      </c>
      <c r="Q88" s="82">
        <f t="shared" si="51"/>
        <v>0</v>
      </c>
      <c r="R88" s="67"/>
      <c r="S88" s="75" t="e">
        <f>+'Tipologie sottoutenze_consumi'!E112*'Articolazione tariffaria'!F$41*'Dati bolletta'!D$30</f>
        <v>#VALUE!</v>
      </c>
      <c r="T88" s="75" t="e">
        <f>+'Tipologie sottoutenze_consumi'!E112*'Articolazione tariffaria'!F$42*'Dati bolletta'!$D$31</f>
        <v>#VALUE!</v>
      </c>
      <c r="U88" s="75" t="e">
        <f>+'Tipologie sottoutenze_consumi'!E112*'Articolazione tariffaria'!F$43*'Dati bolletta'!$D$32</f>
        <v>#VALUE!</v>
      </c>
      <c r="V88" s="82" t="e">
        <f t="shared" si="52"/>
        <v>#VALUE!</v>
      </c>
      <c r="W88" s="70"/>
      <c r="X88" s="75" t="e">
        <f t="shared" si="53"/>
        <v>#VALUE!</v>
      </c>
      <c r="Y88" s="75" t="e">
        <f t="shared" si="54"/>
        <v>#VALUE!</v>
      </c>
      <c r="Z88" s="75" t="e">
        <f t="shared" si="55"/>
        <v>#VALUE!</v>
      </c>
      <c r="AA88" s="13" t="str">
        <f t="shared" si="46"/>
        <v/>
      </c>
      <c r="AB88" s="70"/>
      <c r="AC88" s="75">
        <f t="shared" si="47"/>
        <v>0</v>
      </c>
      <c r="AE88" s="78" t="e">
        <f t="shared" si="56"/>
        <v>#VALUE!</v>
      </c>
    </row>
    <row r="89" spans="2:31" x14ac:dyDescent="0.25">
      <c r="B89" s="14" t="str">
        <f>+IF('Tipologie sottoutenze_consumi'!E113&gt;0,'Tipologie sottoutenze_consumi'!B113,"")</f>
        <v/>
      </c>
      <c r="C89" s="14"/>
      <c r="D89" s="75">
        <f>+IF(B89="",0,1*'Dati bolletta'!$D$30*'Dati bolletta'!$C$20*'Articolazione tariffaria'!$F$30)</f>
        <v>0</v>
      </c>
      <c r="E89" s="75">
        <f>+IF(B89="",0,1*'Dati bolletta'!$D$31*'Dati bolletta'!$C$20*'Articolazione tariffaria'!$F$31)</f>
        <v>0</v>
      </c>
      <c r="F89" s="75">
        <f>+IF(B89="",0,1*'Dati bolletta'!$D$32*'Dati bolletta'!$C$20*'Articolazione tariffaria'!$F$32)</f>
        <v>0</v>
      </c>
      <c r="G89" s="82">
        <f t="shared" si="49"/>
        <v>0</v>
      </c>
      <c r="H89" s="67"/>
      <c r="I89" s="83" t="e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#VALUE!</v>
      </c>
      <c r="J89" s="75" t="e">
        <f>+'Tipologie sottoutenze_consumi'!E113*'Articolazione tariffaria'!F$26*'Dati bolletta'!$D$31</f>
        <v>#VALUE!</v>
      </c>
      <c r="K89" s="75" t="e">
        <f>+'Tipologie sottoutenze_consumi'!E113*'Articolazione tariffaria'!F$27*'Dati bolletta'!$D$32</f>
        <v>#VALUE!</v>
      </c>
      <c r="L89" s="82" t="e">
        <f t="shared" si="50"/>
        <v>#VALUE!</v>
      </c>
      <c r="M89" s="67"/>
      <c r="N89" s="75">
        <f>+'Tipologie sottoutenze_consumi'!E113*'Articolazione tariffaria'!F$51*'Dati bolletta'!D$30</f>
        <v>0</v>
      </c>
      <c r="O89" s="75">
        <f>+'Tipologie sottoutenze_consumi'!E113*'Articolazione tariffaria'!F$51*'Dati bolletta'!$D$31</f>
        <v>0</v>
      </c>
      <c r="P89" s="75">
        <f>+'Tipologie sottoutenze_consumi'!E113*'Articolazione tariffaria'!F$51*'Dati bolletta'!$D$32</f>
        <v>0</v>
      </c>
      <c r="Q89" s="82">
        <f t="shared" si="51"/>
        <v>0</v>
      </c>
      <c r="R89" s="67"/>
      <c r="S89" s="75" t="e">
        <f>+'Tipologie sottoutenze_consumi'!E113*'Articolazione tariffaria'!F$41*'Dati bolletta'!D$30</f>
        <v>#VALUE!</v>
      </c>
      <c r="T89" s="75" t="e">
        <f>+'Tipologie sottoutenze_consumi'!E113*'Articolazione tariffaria'!F$42*'Dati bolletta'!$D$31</f>
        <v>#VALUE!</v>
      </c>
      <c r="U89" s="75" t="e">
        <f>+'Tipologie sottoutenze_consumi'!E113*'Articolazione tariffaria'!F$43*'Dati bolletta'!$D$32</f>
        <v>#VALUE!</v>
      </c>
      <c r="V89" s="82" t="e">
        <f t="shared" si="52"/>
        <v>#VALUE!</v>
      </c>
      <c r="W89" s="70"/>
      <c r="X89" s="75" t="e">
        <f t="shared" si="53"/>
        <v>#VALUE!</v>
      </c>
      <c r="Y89" s="75" t="e">
        <f t="shared" si="54"/>
        <v>#VALUE!</v>
      </c>
      <c r="Z89" s="75" t="e">
        <f t="shared" si="55"/>
        <v>#VALUE!</v>
      </c>
      <c r="AA89" s="13" t="str">
        <f t="shared" si="46"/>
        <v/>
      </c>
      <c r="AB89" s="70"/>
      <c r="AC89" s="75">
        <f t="shared" si="47"/>
        <v>0</v>
      </c>
      <c r="AE89" s="78" t="e">
        <f t="shared" si="56"/>
        <v>#VALUE!</v>
      </c>
    </row>
    <row r="90" spans="2:31" x14ac:dyDescent="0.25">
      <c r="B90" s="14" t="str">
        <f>+IF('Tipologie sottoutenze_consumi'!E114&gt;0,'Tipologie sottoutenze_consumi'!B114,"")</f>
        <v/>
      </c>
      <c r="C90" s="14"/>
      <c r="D90" s="75">
        <f>+IF(B90="",0,1*'Dati bolletta'!$D$30*'Dati bolletta'!$C$20*'Articolazione tariffaria'!$F$30)</f>
        <v>0</v>
      </c>
      <c r="E90" s="75">
        <f>+IF(B90="",0,1*'Dati bolletta'!$D$31*'Dati bolletta'!$C$20*'Articolazione tariffaria'!$F$31)</f>
        <v>0</v>
      </c>
      <c r="F90" s="75">
        <f>+IF(B90="",0,1*'Dati bolletta'!$D$32*'Dati bolletta'!$C$20*'Articolazione tariffaria'!$F$32)</f>
        <v>0</v>
      </c>
      <c r="G90" s="82">
        <f t="shared" si="49"/>
        <v>0</v>
      </c>
      <c r="H90" s="67"/>
      <c r="I90" s="83" t="e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#VALUE!</v>
      </c>
      <c r="J90" s="75" t="e">
        <f>+'Tipologie sottoutenze_consumi'!E114*'Articolazione tariffaria'!F$26*'Dati bolletta'!$D$31</f>
        <v>#VALUE!</v>
      </c>
      <c r="K90" s="75" t="e">
        <f>+'Tipologie sottoutenze_consumi'!E114*'Articolazione tariffaria'!F$27*'Dati bolletta'!$D$32</f>
        <v>#VALUE!</v>
      </c>
      <c r="L90" s="82" t="e">
        <f t="shared" si="50"/>
        <v>#VALUE!</v>
      </c>
      <c r="M90" s="67"/>
      <c r="N90" s="75">
        <f>+'Tipologie sottoutenze_consumi'!E114*'Articolazione tariffaria'!F$51*'Dati bolletta'!D$30</f>
        <v>0</v>
      </c>
      <c r="O90" s="75">
        <f>+'Tipologie sottoutenze_consumi'!E114*'Articolazione tariffaria'!F$51*'Dati bolletta'!$D$31</f>
        <v>0</v>
      </c>
      <c r="P90" s="75">
        <f>+'Tipologie sottoutenze_consumi'!E114*'Articolazione tariffaria'!F$51*'Dati bolletta'!$D$32</f>
        <v>0</v>
      </c>
      <c r="Q90" s="82">
        <f t="shared" si="51"/>
        <v>0</v>
      </c>
      <c r="R90" s="67"/>
      <c r="S90" s="75" t="e">
        <f>+'Tipologie sottoutenze_consumi'!E114*'Articolazione tariffaria'!F$41*'Dati bolletta'!D$30</f>
        <v>#VALUE!</v>
      </c>
      <c r="T90" s="75" t="e">
        <f>+'Tipologie sottoutenze_consumi'!E114*'Articolazione tariffaria'!F$42*'Dati bolletta'!$D$31</f>
        <v>#VALUE!</v>
      </c>
      <c r="U90" s="75" t="e">
        <f>+'Tipologie sottoutenze_consumi'!E114*'Articolazione tariffaria'!F$43*'Dati bolletta'!$D$32</f>
        <v>#VALUE!</v>
      </c>
      <c r="V90" s="82" t="e">
        <f t="shared" si="52"/>
        <v>#VALUE!</v>
      </c>
      <c r="W90" s="70"/>
      <c r="X90" s="75" t="e">
        <f t="shared" si="53"/>
        <v>#VALUE!</v>
      </c>
      <c r="Y90" s="75" t="e">
        <f t="shared" si="54"/>
        <v>#VALUE!</v>
      </c>
      <c r="Z90" s="75" t="e">
        <f t="shared" si="55"/>
        <v>#VALUE!</v>
      </c>
      <c r="AA90" s="13" t="str">
        <f t="shared" si="46"/>
        <v/>
      </c>
      <c r="AB90" s="70"/>
      <c r="AC90" s="75">
        <f t="shared" si="47"/>
        <v>0</v>
      </c>
      <c r="AE90" s="78" t="e">
        <f t="shared" si="56"/>
        <v>#VALUE!</v>
      </c>
    </row>
    <row r="91" spans="2:31" s="92" customFormat="1" ht="7.5" customHeight="1" x14ac:dyDescent="0.25">
      <c r="D91" s="93"/>
      <c r="E91" s="93"/>
      <c r="F91" s="93"/>
      <c r="G91" s="94"/>
      <c r="H91" s="95"/>
      <c r="I91" s="96"/>
      <c r="J91" s="93"/>
      <c r="K91" s="93"/>
      <c r="L91" s="94"/>
      <c r="M91" s="95"/>
      <c r="N91" s="93"/>
      <c r="O91" s="93"/>
      <c r="P91" s="93"/>
      <c r="Q91" s="94"/>
      <c r="R91" s="95"/>
      <c r="S91" s="93"/>
      <c r="T91" s="93"/>
      <c r="U91" s="93"/>
      <c r="V91" s="94"/>
      <c r="W91" s="95"/>
      <c r="X91" s="93"/>
      <c r="Y91" s="93"/>
      <c r="Z91" s="93"/>
      <c r="AB91" s="95"/>
      <c r="AC91" s="93"/>
      <c r="AD91" s="98"/>
      <c r="AE91" s="99"/>
    </row>
    <row r="92" spans="2:31" x14ac:dyDescent="0.25">
      <c r="B92" t="s">
        <v>47</v>
      </c>
      <c r="C92" s="91">
        <v>5</v>
      </c>
      <c r="D92" s="75"/>
      <c r="E92" s="75"/>
      <c r="F92" s="75"/>
      <c r="G92" s="82"/>
      <c r="H92" s="67"/>
      <c r="I92" s="83"/>
      <c r="J92" s="75"/>
      <c r="K92" s="75"/>
      <c r="L92" s="82"/>
      <c r="M92" s="67"/>
      <c r="N92" s="75"/>
      <c r="O92" s="75"/>
      <c r="P92" s="75"/>
      <c r="Q92" s="82"/>
      <c r="R92" s="67"/>
      <c r="S92" s="75"/>
      <c r="T92" s="75"/>
      <c r="U92" s="75"/>
      <c r="V92" s="82"/>
      <c r="W92" s="70"/>
      <c r="X92" s="75"/>
      <c r="Y92" s="75"/>
      <c r="Z92" s="75"/>
      <c r="AB92" s="70"/>
    </row>
    <row r="93" spans="2:31" x14ac:dyDescent="0.25">
      <c r="B93" s="14" t="str">
        <f>+IF('Tipologie sottoutenze_consumi'!E117&gt;0,'Tipologie sottoutenze_consumi'!B117,"")</f>
        <v/>
      </c>
      <c r="C93" s="14"/>
      <c r="D93" s="75">
        <f>+IF(B93="",0,1*'Dati bolletta'!$D$30*'Dati bolletta'!$C$20*'Articolazione tariffaria'!$F$30)</f>
        <v>0</v>
      </c>
      <c r="E93" s="75">
        <f>+IF(B93="",0,1*'Dati bolletta'!$D$31*'Dati bolletta'!$C$20*'Articolazione tariffaria'!$F$31)</f>
        <v>0</v>
      </c>
      <c r="F93" s="75">
        <f>+IF(B93="",0,1*'Dati bolletta'!$D$32*'Dati bolletta'!$C$20*'Articolazione tariffaria'!$F$32)</f>
        <v>0</v>
      </c>
      <c r="G93" s="82">
        <f t="shared" si="0"/>
        <v>0</v>
      </c>
      <c r="H93" s="67"/>
      <c r="I93" s="83" t="e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#VALUE!</v>
      </c>
      <c r="J93" s="75" t="e">
        <f>+'Tipologie sottoutenze_consumi'!E117*'Articolazione tariffaria'!F$26*'Dati bolletta'!$D$31</f>
        <v>#VALUE!</v>
      </c>
      <c r="K93" s="75" t="e">
        <f>+'Tipologie sottoutenze_consumi'!E117*'Articolazione tariffaria'!F$27*'Dati bolletta'!$D$32</f>
        <v>#VALUE!</v>
      </c>
      <c r="L93" s="82" t="e">
        <f t="shared" si="1"/>
        <v>#VALUE!</v>
      </c>
      <c r="M93" s="67"/>
      <c r="N93" s="75">
        <f>+'Tipologie sottoutenze_consumi'!E117*'Articolazione tariffaria'!F$51*'Dati bolletta'!D$30</f>
        <v>0</v>
      </c>
      <c r="O93" s="75">
        <f>+'Tipologie sottoutenze_consumi'!E117*'Articolazione tariffaria'!F$51*'Dati bolletta'!$D$31</f>
        <v>0</v>
      </c>
      <c r="P93" s="75">
        <f>+'Tipologie sottoutenze_consumi'!E117*'Articolazione tariffaria'!F$51*'Dati bolletta'!$D$32</f>
        <v>0</v>
      </c>
      <c r="Q93" s="82">
        <f t="shared" si="2"/>
        <v>0</v>
      </c>
      <c r="R93" s="67"/>
      <c r="S93" s="75" t="e">
        <f>+'Tipologie sottoutenze_consumi'!E117*'Articolazione tariffaria'!F$41*'Dati bolletta'!D$30</f>
        <v>#VALUE!</v>
      </c>
      <c r="T93" s="75" t="e">
        <f>+'Tipologie sottoutenze_consumi'!E117*'Articolazione tariffaria'!F$42*'Dati bolletta'!$D$31</f>
        <v>#VALUE!</v>
      </c>
      <c r="U93" s="75" t="e">
        <f>+'Tipologie sottoutenze_consumi'!E117*'Articolazione tariffaria'!F$43*'Dati bolletta'!$D$32</f>
        <v>#VALUE!</v>
      </c>
      <c r="V93" s="82" t="e">
        <f t="shared" si="3"/>
        <v>#VALUE!</v>
      </c>
      <c r="W93" s="70"/>
      <c r="X93" s="75" t="e">
        <f t="shared" si="4"/>
        <v>#VALUE!</v>
      </c>
      <c r="Y93" s="75" t="e">
        <f t="shared" ref="Y93:Y119" si="57">+X93*Y$3</f>
        <v>#VALUE!</v>
      </c>
      <c r="Z93" s="75" t="e">
        <f t="shared" si="45"/>
        <v>#VALUE!</v>
      </c>
      <c r="AA93" s="13" t="str">
        <f t="shared" ref="AA93:AA112" si="58">IFERROR(+X93/X$160,"")</f>
        <v/>
      </c>
      <c r="AB93" s="70"/>
      <c r="AC93" s="75">
        <f t="shared" ref="AC93:AC112" si="59">IFERROR(+AC$160*AA93,0)</f>
        <v>0</v>
      </c>
      <c r="AE93" s="78" t="e">
        <f>+Z93+AC93</f>
        <v>#VALUE!</v>
      </c>
    </row>
    <row r="94" spans="2:31" x14ac:dyDescent="0.25">
      <c r="B94" s="14" t="str">
        <f>+IF('Tipologie sottoutenze_consumi'!E118&gt;0,'Tipologie sottoutenze_consumi'!B118,"")</f>
        <v/>
      </c>
      <c r="C94" s="14"/>
      <c r="D94" s="75">
        <f>+IF(B94="",0,1*'Dati bolletta'!$D$30*'Dati bolletta'!$C$20*'Articolazione tariffaria'!$F$30)</f>
        <v>0</v>
      </c>
      <c r="E94" s="75">
        <f>+IF(B94="",0,1*'Dati bolletta'!$D$31*'Dati bolletta'!$C$20*'Articolazione tariffaria'!$F$31)</f>
        <v>0</v>
      </c>
      <c r="F94" s="75">
        <f>+IF(B94="",0,1*'Dati bolletta'!$D$32*'Dati bolletta'!$C$20*'Articolazione tariffaria'!$F$32)</f>
        <v>0</v>
      </c>
      <c r="G94" s="82">
        <f t="shared" si="0"/>
        <v>0</v>
      </c>
      <c r="H94" s="67"/>
      <c r="I94" s="83" t="e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#VALUE!</v>
      </c>
      <c r="J94" s="75" t="e">
        <f>+'Tipologie sottoutenze_consumi'!E118*'Articolazione tariffaria'!F$26*'Dati bolletta'!$D$31</f>
        <v>#VALUE!</v>
      </c>
      <c r="K94" s="75" t="e">
        <f>+'Tipologie sottoutenze_consumi'!E118*'Articolazione tariffaria'!F$27*'Dati bolletta'!$D$32</f>
        <v>#VALUE!</v>
      </c>
      <c r="L94" s="82" t="e">
        <f t="shared" si="1"/>
        <v>#VALUE!</v>
      </c>
      <c r="M94" s="67"/>
      <c r="N94" s="75">
        <f>+'Tipologie sottoutenze_consumi'!E118*'Articolazione tariffaria'!F$51*'Dati bolletta'!D$30</f>
        <v>0</v>
      </c>
      <c r="O94" s="75">
        <f>+'Tipologie sottoutenze_consumi'!E118*'Articolazione tariffaria'!F$51*'Dati bolletta'!$D$31</f>
        <v>0</v>
      </c>
      <c r="P94" s="75">
        <f>+'Tipologie sottoutenze_consumi'!E118*'Articolazione tariffaria'!F$51*'Dati bolletta'!$D$32</f>
        <v>0</v>
      </c>
      <c r="Q94" s="82">
        <f t="shared" si="2"/>
        <v>0</v>
      </c>
      <c r="R94" s="67"/>
      <c r="S94" s="75" t="e">
        <f>+'Tipologie sottoutenze_consumi'!E118*'Articolazione tariffaria'!F$41*'Dati bolletta'!D$30</f>
        <v>#VALUE!</v>
      </c>
      <c r="T94" s="75" t="e">
        <f>+'Tipologie sottoutenze_consumi'!E118*'Articolazione tariffaria'!F$42*'Dati bolletta'!$D$31</f>
        <v>#VALUE!</v>
      </c>
      <c r="U94" s="75" t="e">
        <f>+'Tipologie sottoutenze_consumi'!E118*'Articolazione tariffaria'!F$43*'Dati bolletta'!$D$32</f>
        <v>#VALUE!</v>
      </c>
      <c r="V94" s="82" t="e">
        <f t="shared" si="3"/>
        <v>#VALUE!</v>
      </c>
      <c r="W94" s="70"/>
      <c r="X94" s="75" t="e">
        <f t="shared" si="4"/>
        <v>#VALUE!</v>
      </c>
      <c r="Y94" s="75" t="e">
        <f t="shared" si="57"/>
        <v>#VALUE!</v>
      </c>
      <c r="Z94" s="75" t="e">
        <f t="shared" si="45"/>
        <v>#VALUE!</v>
      </c>
      <c r="AA94" s="13" t="str">
        <f t="shared" si="58"/>
        <v/>
      </c>
      <c r="AB94" s="70"/>
      <c r="AC94" s="75">
        <f t="shared" si="59"/>
        <v>0</v>
      </c>
      <c r="AE94" s="78" t="e">
        <f t="shared" ref="AE94:AE97" si="60">+Z94+AC94</f>
        <v>#VALUE!</v>
      </c>
    </row>
    <row r="95" spans="2:31" x14ac:dyDescent="0.25">
      <c r="B95" s="14" t="str">
        <f>+IF('Tipologie sottoutenze_consumi'!E119&gt;0,'Tipologie sottoutenze_consumi'!B119,"")</f>
        <v/>
      </c>
      <c r="C95" s="14"/>
      <c r="D95" s="75">
        <f>+IF(B95="",0,1*'Dati bolletta'!$D$30*'Dati bolletta'!$C$20*'Articolazione tariffaria'!$F$30)</f>
        <v>0</v>
      </c>
      <c r="E95" s="75">
        <f>+IF(B95="",0,1*'Dati bolletta'!$D$31*'Dati bolletta'!$C$20*'Articolazione tariffaria'!$F$31)</f>
        <v>0</v>
      </c>
      <c r="F95" s="75">
        <f>+IF(B95="",0,1*'Dati bolletta'!$D$32*'Dati bolletta'!$C$20*'Articolazione tariffaria'!$F$32)</f>
        <v>0</v>
      </c>
      <c r="G95" s="82">
        <f t="shared" si="0"/>
        <v>0</v>
      </c>
      <c r="H95" s="67"/>
      <c r="I95" s="83" t="e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#VALUE!</v>
      </c>
      <c r="J95" s="75" t="e">
        <f>+'Tipologie sottoutenze_consumi'!E119*'Articolazione tariffaria'!F$26*'Dati bolletta'!$D$31</f>
        <v>#VALUE!</v>
      </c>
      <c r="K95" s="75" t="e">
        <f>+'Tipologie sottoutenze_consumi'!E119*'Articolazione tariffaria'!F$27*'Dati bolletta'!$D$32</f>
        <v>#VALUE!</v>
      </c>
      <c r="L95" s="82" t="e">
        <f t="shared" si="1"/>
        <v>#VALUE!</v>
      </c>
      <c r="M95" s="67"/>
      <c r="N95" s="75">
        <f>+'Tipologie sottoutenze_consumi'!E119*'Articolazione tariffaria'!F$51*'Dati bolletta'!D$30</f>
        <v>0</v>
      </c>
      <c r="O95" s="75">
        <f>+'Tipologie sottoutenze_consumi'!E119*'Articolazione tariffaria'!F$51*'Dati bolletta'!$D$31</f>
        <v>0</v>
      </c>
      <c r="P95" s="75">
        <f>+'Tipologie sottoutenze_consumi'!E119*'Articolazione tariffaria'!F$51*'Dati bolletta'!$D$32</f>
        <v>0</v>
      </c>
      <c r="Q95" s="82">
        <f t="shared" si="2"/>
        <v>0</v>
      </c>
      <c r="R95" s="67"/>
      <c r="S95" s="75" t="e">
        <f>+'Tipologie sottoutenze_consumi'!E119*'Articolazione tariffaria'!F$41*'Dati bolletta'!D$30</f>
        <v>#VALUE!</v>
      </c>
      <c r="T95" s="75" t="e">
        <f>+'Tipologie sottoutenze_consumi'!E119*'Articolazione tariffaria'!F$42*'Dati bolletta'!$D$31</f>
        <v>#VALUE!</v>
      </c>
      <c r="U95" s="75" t="e">
        <f>+'Tipologie sottoutenze_consumi'!E119*'Articolazione tariffaria'!F$43*'Dati bolletta'!$D$32</f>
        <v>#VALUE!</v>
      </c>
      <c r="V95" s="82" t="e">
        <f t="shared" si="3"/>
        <v>#VALUE!</v>
      </c>
      <c r="W95" s="70"/>
      <c r="X95" s="75" t="e">
        <f t="shared" si="4"/>
        <v>#VALUE!</v>
      </c>
      <c r="Y95" s="75" t="e">
        <f t="shared" si="57"/>
        <v>#VALUE!</v>
      </c>
      <c r="Z95" s="75" t="e">
        <f t="shared" si="45"/>
        <v>#VALUE!</v>
      </c>
      <c r="AA95" s="13" t="str">
        <f t="shared" si="58"/>
        <v/>
      </c>
      <c r="AB95" s="70"/>
      <c r="AC95" s="75">
        <f t="shared" si="59"/>
        <v>0</v>
      </c>
      <c r="AE95" s="78" t="e">
        <f t="shared" si="60"/>
        <v>#VALUE!</v>
      </c>
    </row>
    <row r="96" spans="2:31" x14ac:dyDescent="0.25">
      <c r="B96" s="14" t="str">
        <f>+IF('Tipologie sottoutenze_consumi'!E120&gt;0,'Tipologie sottoutenze_consumi'!B120,"")</f>
        <v/>
      </c>
      <c r="C96" s="14"/>
      <c r="D96" s="75">
        <f>+IF(B96="",0,1*'Dati bolletta'!$D$30*'Dati bolletta'!$C$20*'Articolazione tariffaria'!$F$30)</f>
        <v>0</v>
      </c>
      <c r="E96" s="75">
        <f>+IF(B96="",0,1*'Dati bolletta'!$D$31*'Dati bolletta'!$C$20*'Articolazione tariffaria'!$F$31)</f>
        <v>0</v>
      </c>
      <c r="F96" s="75">
        <f>+IF(B96="",0,1*'Dati bolletta'!$D$32*'Dati bolletta'!$C$20*'Articolazione tariffaria'!$F$32)</f>
        <v>0</v>
      </c>
      <c r="G96" s="82">
        <f t="shared" si="0"/>
        <v>0</v>
      </c>
      <c r="H96" s="67"/>
      <c r="I96" s="83" t="e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#VALUE!</v>
      </c>
      <c r="J96" s="75" t="e">
        <f>+'Tipologie sottoutenze_consumi'!E120*'Articolazione tariffaria'!F$26*'Dati bolletta'!$D$31</f>
        <v>#VALUE!</v>
      </c>
      <c r="K96" s="75" t="e">
        <f>+'Tipologie sottoutenze_consumi'!E120*'Articolazione tariffaria'!F$27*'Dati bolletta'!$D$32</f>
        <v>#VALUE!</v>
      </c>
      <c r="L96" s="82" t="e">
        <f t="shared" si="1"/>
        <v>#VALUE!</v>
      </c>
      <c r="M96" s="67"/>
      <c r="N96" s="75">
        <f>+'Tipologie sottoutenze_consumi'!E120*'Articolazione tariffaria'!F$51*'Dati bolletta'!D$30</f>
        <v>0</v>
      </c>
      <c r="O96" s="75">
        <f>+'Tipologie sottoutenze_consumi'!E120*'Articolazione tariffaria'!F$51*'Dati bolletta'!$D$31</f>
        <v>0</v>
      </c>
      <c r="P96" s="75">
        <f>+'Tipologie sottoutenze_consumi'!E120*'Articolazione tariffaria'!F$51*'Dati bolletta'!$D$32</f>
        <v>0</v>
      </c>
      <c r="Q96" s="82">
        <f t="shared" si="2"/>
        <v>0</v>
      </c>
      <c r="R96" s="67"/>
      <c r="S96" s="75" t="e">
        <f>+'Tipologie sottoutenze_consumi'!E120*'Articolazione tariffaria'!F$41*'Dati bolletta'!D$30</f>
        <v>#VALUE!</v>
      </c>
      <c r="T96" s="75" t="e">
        <f>+'Tipologie sottoutenze_consumi'!E120*'Articolazione tariffaria'!F$42*'Dati bolletta'!$D$31</f>
        <v>#VALUE!</v>
      </c>
      <c r="U96" s="75" t="e">
        <f>+'Tipologie sottoutenze_consumi'!E120*'Articolazione tariffaria'!F$43*'Dati bolletta'!$D$32</f>
        <v>#VALUE!</v>
      </c>
      <c r="V96" s="82" t="e">
        <f t="shared" si="3"/>
        <v>#VALUE!</v>
      </c>
      <c r="W96" s="70"/>
      <c r="X96" s="75" t="e">
        <f t="shared" si="4"/>
        <v>#VALUE!</v>
      </c>
      <c r="Y96" s="75" t="e">
        <f t="shared" si="57"/>
        <v>#VALUE!</v>
      </c>
      <c r="Z96" s="75" t="e">
        <f t="shared" si="45"/>
        <v>#VALUE!</v>
      </c>
      <c r="AA96" s="13" t="str">
        <f t="shared" si="58"/>
        <v/>
      </c>
      <c r="AB96" s="70"/>
      <c r="AC96" s="75">
        <f t="shared" si="59"/>
        <v>0</v>
      </c>
      <c r="AE96" s="78" t="e">
        <f t="shared" si="60"/>
        <v>#VALUE!</v>
      </c>
    </row>
    <row r="97" spans="2:31" x14ac:dyDescent="0.25">
      <c r="B97" s="14" t="str">
        <f>+IF('Tipologie sottoutenze_consumi'!E121&gt;0,'Tipologie sottoutenze_consumi'!B121,"")</f>
        <v/>
      </c>
      <c r="C97" s="14"/>
      <c r="D97" s="75">
        <f>+IF(B97="",0,1*'Dati bolletta'!$D$30*'Dati bolletta'!$C$20*'Articolazione tariffaria'!$F$30)</f>
        <v>0</v>
      </c>
      <c r="E97" s="75">
        <f>+IF(B97="",0,1*'Dati bolletta'!$D$31*'Dati bolletta'!$C$20*'Articolazione tariffaria'!$F$31)</f>
        <v>0</v>
      </c>
      <c r="F97" s="75">
        <f>+IF(B97="",0,1*'Dati bolletta'!$D$32*'Dati bolletta'!$C$20*'Articolazione tariffaria'!$F$32)</f>
        <v>0</v>
      </c>
      <c r="G97" s="82">
        <f t="shared" si="0"/>
        <v>0</v>
      </c>
      <c r="H97" s="67"/>
      <c r="I97" s="83" t="e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#VALUE!</v>
      </c>
      <c r="J97" s="75" t="e">
        <f>+'Tipologie sottoutenze_consumi'!E121*'Articolazione tariffaria'!F$26*'Dati bolletta'!$D$31</f>
        <v>#VALUE!</v>
      </c>
      <c r="K97" s="75" t="e">
        <f>+'Tipologie sottoutenze_consumi'!E121*'Articolazione tariffaria'!F$27*'Dati bolletta'!$D$32</f>
        <v>#VALUE!</v>
      </c>
      <c r="L97" s="82" t="e">
        <f t="shared" si="1"/>
        <v>#VALUE!</v>
      </c>
      <c r="M97" s="67"/>
      <c r="N97" s="75">
        <f>+'Tipologie sottoutenze_consumi'!E121*'Articolazione tariffaria'!F$51*'Dati bolletta'!D$30</f>
        <v>0</v>
      </c>
      <c r="O97" s="75">
        <f>+'Tipologie sottoutenze_consumi'!E121*'Articolazione tariffaria'!F$51*'Dati bolletta'!$D$31</f>
        <v>0</v>
      </c>
      <c r="P97" s="75">
        <f>+'Tipologie sottoutenze_consumi'!E121*'Articolazione tariffaria'!F$51*'Dati bolletta'!$D$32</f>
        <v>0</v>
      </c>
      <c r="Q97" s="82">
        <f t="shared" si="2"/>
        <v>0</v>
      </c>
      <c r="R97" s="67"/>
      <c r="S97" s="75" t="e">
        <f>+'Tipologie sottoutenze_consumi'!E121*'Articolazione tariffaria'!F$41*'Dati bolletta'!D$30</f>
        <v>#VALUE!</v>
      </c>
      <c r="T97" s="75" t="e">
        <f>+'Tipologie sottoutenze_consumi'!E121*'Articolazione tariffaria'!F$42*'Dati bolletta'!$D$31</f>
        <v>#VALUE!</v>
      </c>
      <c r="U97" s="75" t="e">
        <f>+'Tipologie sottoutenze_consumi'!E121*'Articolazione tariffaria'!F$43*'Dati bolletta'!$D$32</f>
        <v>#VALUE!</v>
      </c>
      <c r="V97" s="82" t="e">
        <f t="shared" si="3"/>
        <v>#VALUE!</v>
      </c>
      <c r="W97" s="70"/>
      <c r="X97" s="75" t="e">
        <f t="shared" si="4"/>
        <v>#VALUE!</v>
      </c>
      <c r="Y97" s="75" t="e">
        <f t="shared" si="57"/>
        <v>#VALUE!</v>
      </c>
      <c r="Z97" s="75" t="e">
        <f t="shared" si="45"/>
        <v>#VALUE!</v>
      </c>
      <c r="AA97" s="13" t="str">
        <f t="shared" si="58"/>
        <v/>
      </c>
      <c r="AB97" s="70"/>
      <c r="AC97" s="75">
        <f t="shared" si="59"/>
        <v>0</v>
      </c>
      <c r="AE97" s="78" t="e">
        <f t="shared" si="60"/>
        <v>#VALUE!</v>
      </c>
    </row>
    <row r="98" spans="2:31" x14ac:dyDescent="0.25">
      <c r="B98" s="14" t="str">
        <f>+IF('Tipologie sottoutenze_consumi'!E122&gt;0,'Tipologie sottoutenze_consumi'!B122,"")</f>
        <v/>
      </c>
      <c r="C98" s="14"/>
      <c r="D98" s="75">
        <f>+IF(B98="",0,1*'Dati bolletta'!$D$30*'Dati bolletta'!$C$20*'Articolazione tariffaria'!$F$30)</f>
        <v>0</v>
      </c>
      <c r="E98" s="75">
        <f>+IF(B98="",0,1*'Dati bolletta'!$D$31*'Dati bolletta'!$C$20*'Articolazione tariffaria'!$F$31)</f>
        <v>0</v>
      </c>
      <c r="F98" s="75">
        <f>+IF(B98="",0,1*'Dati bolletta'!$D$32*'Dati bolletta'!$C$20*'Articolazione tariffaria'!$F$32)</f>
        <v>0</v>
      </c>
      <c r="G98" s="82">
        <f t="shared" ref="G98:G112" si="61">+SUM(D98:F98)</f>
        <v>0</v>
      </c>
      <c r="H98" s="67"/>
      <c r="I98" s="83" t="e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#VALUE!</v>
      </c>
      <c r="J98" s="75" t="e">
        <f>+'Tipologie sottoutenze_consumi'!E122*'Articolazione tariffaria'!F$26*'Dati bolletta'!$D$31</f>
        <v>#VALUE!</v>
      </c>
      <c r="K98" s="75" t="e">
        <f>+'Tipologie sottoutenze_consumi'!E122*'Articolazione tariffaria'!F$27*'Dati bolletta'!$D$32</f>
        <v>#VALUE!</v>
      </c>
      <c r="L98" s="82" t="e">
        <f t="shared" ref="L98:L112" si="62">+SUM(I98:K98)</f>
        <v>#VALUE!</v>
      </c>
      <c r="M98" s="67"/>
      <c r="N98" s="75">
        <f>+'Tipologie sottoutenze_consumi'!E122*'Articolazione tariffaria'!F$51*'Dati bolletta'!D$30</f>
        <v>0</v>
      </c>
      <c r="O98" s="75">
        <f>+'Tipologie sottoutenze_consumi'!E122*'Articolazione tariffaria'!F$51*'Dati bolletta'!$D$31</f>
        <v>0</v>
      </c>
      <c r="P98" s="75">
        <f>+'Tipologie sottoutenze_consumi'!E122*'Articolazione tariffaria'!F$51*'Dati bolletta'!$D$32</f>
        <v>0</v>
      </c>
      <c r="Q98" s="82">
        <f t="shared" ref="Q98:Q112" si="63">+SUM(N98:P98)</f>
        <v>0</v>
      </c>
      <c r="R98" s="67"/>
      <c r="S98" s="75" t="e">
        <f>+'Tipologie sottoutenze_consumi'!E122*'Articolazione tariffaria'!F$41*'Dati bolletta'!D$30</f>
        <v>#VALUE!</v>
      </c>
      <c r="T98" s="75" t="e">
        <f>+'Tipologie sottoutenze_consumi'!E122*'Articolazione tariffaria'!F$42*'Dati bolletta'!$D$31</f>
        <v>#VALUE!</v>
      </c>
      <c r="U98" s="75" t="e">
        <f>+'Tipologie sottoutenze_consumi'!E122*'Articolazione tariffaria'!F$43*'Dati bolletta'!$D$32</f>
        <v>#VALUE!</v>
      </c>
      <c r="V98" s="82" t="e">
        <f t="shared" ref="V98:V112" si="64">+SUM(S98:U98)</f>
        <v>#VALUE!</v>
      </c>
      <c r="W98" s="70"/>
      <c r="X98" s="75" t="e">
        <f t="shared" ref="X98:X112" si="65">+G98+L98+Q98+V98</f>
        <v>#VALUE!</v>
      </c>
      <c r="Y98" s="75" t="e">
        <f t="shared" ref="Y98:Y112" si="66">+X98*Y$3</f>
        <v>#VALUE!</v>
      </c>
      <c r="Z98" s="75" t="e">
        <f t="shared" ref="Z98:Z112" si="67">+X98+Y98</f>
        <v>#VALUE!</v>
      </c>
      <c r="AA98" s="13" t="str">
        <f t="shared" si="58"/>
        <v/>
      </c>
      <c r="AB98" s="70"/>
      <c r="AC98" s="75">
        <f t="shared" si="59"/>
        <v>0</v>
      </c>
      <c r="AE98" s="78" t="e">
        <f t="shared" ref="AE98:AE112" si="68">+Z98+AC98</f>
        <v>#VALUE!</v>
      </c>
    </row>
    <row r="99" spans="2:31" x14ac:dyDescent="0.25">
      <c r="B99" s="14" t="str">
        <f>+IF('Tipologie sottoutenze_consumi'!E123&gt;0,'Tipologie sottoutenze_consumi'!B123,"")</f>
        <v/>
      </c>
      <c r="C99" s="14"/>
      <c r="D99" s="75">
        <f>+IF(B99="",0,1*'Dati bolletta'!$D$30*'Dati bolletta'!$C$20*'Articolazione tariffaria'!$F$30)</f>
        <v>0</v>
      </c>
      <c r="E99" s="75">
        <f>+IF(B99="",0,1*'Dati bolletta'!$D$31*'Dati bolletta'!$C$20*'Articolazione tariffaria'!$F$31)</f>
        <v>0</v>
      </c>
      <c r="F99" s="75">
        <f>+IF(B99="",0,1*'Dati bolletta'!$D$32*'Dati bolletta'!$C$20*'Articolazione tariffaria'!$F$32)</f>
        <v>0</v>
      </c>
      <c r="G99" s="82">
        <f t="shared" si="61"/>
        <v>0</v>
      </c>
      <c r="H99" s="67"/>
      <c r="I99" s="83" t="e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#VALUE!</v>
      </c>
      <c r="J99" s="75" t="e">
        <f>+'Tipologie sottoutenze_consumi'!E123*'Articolazione tariffaria'!F$26*'Dati bolletta'!$D$31</f>
        <v>#VALUE!</v>
      </c>
      <c r="K99" s="75" t="e">
        <f>+'Tipologie sottoutenze_consumi'!E123*'Articolazione tariffaria'!F$27*'Dati bolletta'!$D$32</f>
        <v>#VALUE!</v>
      </c>
      <c r="L99" s="82" t="e">
        <f t="shared" si="62"/>
        <v>#VALUE!</v>
      </c>
      <c r="M99" s="67"/>
      <c r="N99" s="75">
        <f>+'Tipologie sottoutenze_consumi'!E123*'Articolazione tariffaria'!F$51*'Dati bolletta'!D$30</f>
        <v>0</v>
      </c>
      <c r="O99" s="75">
        <f>+'Tipologie sottoutenze_consumi'!E123*'Articolazione tariffaria'!F$51*'Dati bolletta'!$D$31</f>
        <v>0</v>
      </c>
      <c r="P99" s="75">
        <f>+'Tipologie sottoutenze_consumi'!E123*'Articolazione tariffaria'!F$51*'Dati bolletta'!$D$32</f>
        <v>0</v>
      </c>
      <c r="Q99" s="82">
        <f t="shared" si="63"/>
        <v>0</v>
      </c>
      <c r="R99" s="67"/>
      <c r="S99" s="75" t="e">
        <f>+'Tipologie sottoutenze_consumi'!E123*'Articolazione tariffaria'!F$41*'Dati bolletta'!D$30</f>
        <v>#VALUE!</v>
      </c>
      <c r="T99" s="75" t="e">
        <f>+'Tipologie sottoutenze_consumi'!E123*'Articolazione tariffaria'!F$42*'Dati bolletta'!$D$31</f>
        <v>#VALUE!</v>
      </c>
      <c r="U99" s="75" t="e">
        <f>+'Tipologie sottoutenze_consumi'!E123*'Articolazione tariffaria'!F$43*'Dati bolletta'!$D$32</f>
        <v>#VALUE!</v>
      </c>
      <c r="V99" s="82" t="e">
        <f t="shared" si="64"/>
        <v>#VALUE!</v>
      </c>
      <c r="W99" s="70"/>
      <c r="X99" s="75" t="e">
        <f t="shared" si="65"/>
        <v>#VALUE!</v>
      </c>
      <c r="Y99" s="75" t="e">
        <f t="shared" si="66"/>
        <v>#VALUE!</v>
      </c>
      <c r="Z99" s="75" t="e">
        <f t="shared" si="67"/>
        <v>#VALUE!</v>
      </c>
      <c r="AA99" s="13" t="str">
        <f t="shared" si="58"/>
        <v/>
      </c>
      <c r="AB99" s="70"/>
      <c r="AC99" s="75">
        <f t="shared" si="59"/>
        <v>0</v>
      </c>
      <c r="AE99" s="78" t="e">
        <f t="shared" si="68"/>
        <v>#VALUE!</v>
      </c>
    </row>
    <row r="100" spans="2:31" x14ac:dyDescent="0.25">
      <c r="B100" s="14" t="str">
        <f>+IF('Tipologie sottoutenze_consumi'!E124&gt;0,'Tipologie sottoutenze_consumi'!B124,"")</f>
        <v/>
      </c>
      <c r="C100" s="14"/>
      <c r="D100" s="75">
        <f>+IF(B100="",0,1*'Dati bolletta'!$D$30*'Dati bolletta'!$C$20*'Articolazione tariffaria'!$F$30)</f>
        <v>0</v>
      </c>
      <c r="E100" s="75">
        <f>+IF(B100="",0,1*'Dati bolletta'!$D$31*'Dati bolletta'!$C$20*'Articolazione tariffaria'!$F$31)</f>
        <v>0</v>
      </c>
      <c r="F100" s="75">
        <f>+IF(B100="",0,1*'Dati bolletta'!$D$32*'Dati bolletta'!$C$20*'Articolazione tariffaria'!$F$32)</f>
        <v>0</v>
      </c>
      <c r="G100" s="82">
        <f t="shared" si="61"/>
        <v>0</v>
      </c>
      <c r="H100" s="67"/>
      <c r="I100" s="83" t="e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#VALUE!</v>
      </c>
      <c r="J100" s="75" t="e">
        <f>+'Tipologie sottoutenze_consumi'!E124*'Articolazione tariffaria'!F$26*'Dati bolletta'!$D$31</f>
        <v>#VALUE!</v>
      </c>
      <c r="K100" s="75" t="e">
        <f>+'Tipologie sottoutenze_consumi'!E124*'Articolazione tariffaria'!F$27*'Dati bolletta'!$D$32</f>
        <v>#VALUE!</v>
      </c>
      <c r="L100" s="82" t="e">
        <f t="shared" si="62"/>
        <v>#VALUE!</v>
      </c>
      <c r="M100" s="67"/>
      <c r="N100" s="75">
        <f>+'Tipologie sottoutenze_consumi'!E124*'Articolazione tariffaria'!F$51*'Dati bolletta'!D$30</f>
        <v>0</v>
      </c>
      <c r="O100" s="75">
        <f>+'Tipologie sottoutenze_consumi'!E124*'Articolazione tariffaria'!F$51*'Dati bolletta'!$D$31</f>
        <v>0</v>
      </c>
      <c r="P100" s="75">
        <f>+'Tipologie sottoutenze_consumi'!E124*'Articolazione tariffaria'!F$51*'Dati bolletta'!$D$32</f>
        <v>0</v>
      </c>
      <c r="Q100" s="82">
        <f t="shared" si="63"/>
        <v>0</v>
      </c>
      <c r="R100" s="67"/>
      <c r="S100" s="75" t="e">
        <f>+'Tipologie sottoutenze_consumi'!E124*'Articolazione tariffaria'!F$41*'Dati bolletta'!D$30</f>
        <v>#VALUE!</v>
      </c>
      <c r="T100" s="75" t="e">
        <f>+'Tipologie sottoutenze_consumi'!E124*'Articolazione tariffaria'!F$42*'Dati bolletta'!$D$31</f>
        <v>#VALUE!</v>
      </c>
      <c r="U100" s="75" t="e">
        <f>+'Tipologie sottoutenze_consumi'!E124*'Articolazione tariffaria'!F$43*'Dati bolletta'!$D$32</f>
        <v>#VALUE!</v>
      </c>
      <c r="V100" s="82" t="e">
        <f t="shared" si="64"/>
        <v>#VALUE!</v>
      </c>
      <c r="W100" s="70"/>
      <c r="X100" s="75" t="e">
        <f t="shared" si="65"/>
        <v>#VALUE!</v>
      </c>
      <c r="Y100" s="75" t="e">
        <f t="shared" si="66"/>
        <v>#VALUE!</v>
      </c>
      <c r="Z100" s="75" t="e">
        <f t="shared" si="67"/>
        <v>#VALUE!</v>
      </c>
      <c r="AA100" s="13" t="str">
        <f t="shared" si="58"/>
        <v/>
      </c>
      <c r="AB100" s="70"/>
      <c r="AC100" s="75">
        <f t="shared" si="59"/>
        <v>0</v>
      </c>
      <c r="AE100" s="78" t="e">
        <f t="shared" si="68"/>
        <v>#VALUE!</v>
      </c>
    </row>
    <row r="101" spans="2:31" x14ac:dyDescent="0.25">
      <c r="B101" s="14" t="str">
        <f>+IF('Tipologie sottoutenze_consumi'!E125&gt;0,'Tipologie sottoutenze_consumi'!B125,"")</f>
        <v/>
      </c>
      <c r="C101" s="14"/>
      <c r="D101" s="75">
        <f>+IF(B101="",0,1*'Dati bolletta'!$D$30*'Dati bolletta'!$C$20*'Articolazione tariffaria'!$F$30)</f>
        <v>0</v>
      </c>
      <c r="E101" s="75">
        <f>+IF(B101="",0,1*'Dati bolletta'!$D$31*'Dati bolletta'!$C$20*'Articolazione tariffaria'!$F$31)</f>
        <v>0</v>
      </c>
      <c r="F101" s="75">
        <f>+IF(B101="",0,1*'Dati bolletta'!$D$32*'Dati bolletta'!$C$20*'Articolazione tariffaria'!$F$32)</f>
        <v>0</v>
      </c>
      <c r="G101" s="82">
        <f t="shared" si="61"/>
        <v>0</v>
      </c>
      <c r="H101" s="67"/>
      <c r="I101" s="83" t="e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#VALUE!</v>
      </c>
      <c r="J101" s="75" t="e">
        <f>+'Tipologie sottoutenze_consumi'!E125*'Articolazione tariffaria'!F$26*'Dati bolletta'!$D$31</f>
        <v>#VALUE!</v>
      </c>
      <c r="K101" s="75" t="e">
        <f>+'Tipologie sottoutenze_consumi'!E125*'Articolazione tariffaria'!F$27*'Dati bolletta'!$D$32</f>
        <v>#VALUE!</v>
      </c>
      <c r="L101" s="82" t="e">
        <f t="shared" si="62"/>
        <v>#VALUE!</v>
      </c>
      <c r="M101" s="67"/>
      <c r="N101" s="75">
        <f>+'Tipologie sottoutenze_consumi'!E125*'Articolazione tariffaria'!F$51*'Dati bolletta'!D$30</f>
        <v>0</v>
      </c>
      <c r="O101" s="75">
        <f>+'Tipologie sottoutenze_consumi'!E125*'Articolazione tariffaria'!F$51*'Dati bolletta'!$D$31</f>
        <v>0</v>
      </c>
      <c r="P101" s="75">
        <f>+'Tipologie sottoutenze_consumi'!E125*'Articolazione tariffaria'!F$51*'Dati bolletta'!$D$32</f>
        <v>0</v>
      </c>
      <c r="Q101" s="82">
        <f t="shared" si="63"/>
        <v>0</v>
      </c>
      <c r="R101" s="67"/>
      <c r="S101" s="75" t="e">
        <f>+'Tipologie sottoutenze_consumi'!E125*'Articolazione tariffaria'!F$41*'Dati bolletta'!D$30</f>
        <v>#VALUE!</v>
      </c>
      <c r="T101" s="75" t="e">
        <f>+'Tipologie sottoutenze_consumi'!E125*'Articolazione tariffaria'!F$42*'Dati bolletta'!$D$31</f>
        <v>#VALUE!</v>
      </c>
      <c r="U101" s="75" t="e">
        <f>+'Tipologie sottoutenze_consumi'!E125*'Articolazione tariffaria'!F$43*'Dati bolletta'!$D$32</f>
        <v>#VALUE!</v>
      </c>
      <c r="V101" s="82" t="e">
        <f t="shared" si="64"/>
        <v>#VALUE!</v>
      </c>
      <c r="W101" s="70"/>
      <c r="X101" s="75" t="e">
        <f t="shared" si="65"/>
        <v>#VALUE!</v>
      </c>
      <c r="Y101" s="75" t="e">
        <f t="shared" si="66"/>
        <v>#VALUE!</v>
      </c>
      <c r="Z101" s="75" t="e">
        <f t="shared" si="67"/>
        <v>#VALUE!</v>
      </c>
      <c r="AA101" s="13" t="str">
        <f t="shared" si="58"/>
        <v/>
      </c>
      <c r="AB101" s="70"/>
      <c r="AC101" s="75">
        <f t="shared" si="59"/>
        <v>0</v>
      </c>
      <c r="AE101" s="78" t="e">
        <f t="shared" si="68"/>
        <v>#VALUE!</v>
      </c>
    </row>
    <row r="102" spans="2:31" x14ac:dyDescent="0.25">
      <c r="B102" s="14" t="str">
        <f>+IF('Tipologie sottoutenze_consumi'!E126&gt;0,'Tipologie sottoutenze_consumi'!B126,"")</f>
        <v/>
      </c>
      <c r="C102" s="14"/>
      <c r="D102" s="75">
        <f>+IF(B102="",0,1*'Dati bolletta'!$D$30*'Dati bolletta'!$C$20*'Articolazione tariffaria'!$F$30)</f>
        <v>0</v>
      </c>
      <c r="E102" s="75">
        <f>+IF(B102="",0,1*'Dati bolletta'!$D$31*'Dati bolletta'!$C$20*'Articolazione tariffaria'!$F$31)</f>
        <v>0</v>
      </c>
      <c r="F102" s="75">
        <f>+IF(B102="",0,1*'Dati bolletta'!$D$32*'Dati bolletta'!$C$20*'Articolazione tariffaria'!$F$32)</f>
        <v>0</v>
      </c>
      <c r="G102" s="82">
        <f t="shared" si="61"/>
        <v>0</v>
      </c>
      <c r="H102" s="67"/>
      <c r="I102" s="83" t="e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#VALUE!</v>
      </c>
      <c r="J102" s="75" t="e">
        <f>+'Tipologie sottoutenze_consumi'!E126*'Articolazione tariffaria'!F$26*'Dati bolletta'!$D$31</f>
        <v>#VALUE!</v>
      </c>
      <c r="K102" s="75" t="e">
        <f>+'Tipologie sottoutenze_consumi'!E126*'Articolazione tariffaria'!F$27*'Dati bolletta'!$D$32</f>
        <v>#VALUE!</v>
      </c>
      <c r="L102" s="82" t="e">
        <f t="shared" si="62"/>
        <v>#VALUE!</v>
      </c>
      <c r="M102" s="67"/>
      <c r="N102" s="75">
        <f>+'Tipologie sottoutenze_consumi'!E126*'Articolazione tariffaria'!F$51*'Dati bolletta'!D$30</f>
        <v>0</v>
      </c>
      <c r="O102" s="75">
        <f>+'Tipologie sottoutenze_consumi'!E126*'Articolazione tariffaria'!F$51*'Dati bolletta'!$D$31</f>
        <v>0</v>
      </c>
      <c r="P102" s="75">
        <f>+'Tipologie sottoutenze_consumi'!E126*'Articolazione tariffaria'!F$51*'Dati bolletta'!$D$32</f>
        <v>0</v>
      </c>
      <c r="Q102" s="82">
        <f t="shared" si="63"/>
        <v>0</v>
      </c>
      <c r="R102" s="67"/>
      <c r="S102" s="75" t="e">
        <f>+'Tipologie sottoutenze_consumi'!E126*'Articolazione tariffaria'!F$41*'Dati bolletta'!D$30</f>
        <v>#VALUE!</v>
      </c>
      <c r="T102" s="75" t="e">
        <f>+'Tipologie sottoutenze_consumi'!E126*'Articolazione tariffaria'!F$42*'Dati bolletta'!$D$31</f>
        <v>#VALUE!</v>
      </c>
      <c r="U102" s="75" t="e">
        <f>+'Tipologie sottoutenze_consumi'!E126*'Articolazione tariffaria'!F$43*'Dati bolletta'!$D$32</f>
        <v>#VALUE!</v>
      </c>
      <c r="V102" s="82" t="e">
        <f t="shared" si="64"/>
        <v>#VALUE!</v>
      </c>
      <c r="W102" s="70"/>
      <c r="X102" s="75" t="e">
        <f t="shared" si="65"/>
        <v>#VALUE!</v>
      </c>
      <c r="Y102" s="75" t="e">
        <f t="shared" si="66"/>
        <v>#VALUE!</v>
      </c>
      <c r="Z102" s="75" t="e">
        <f t="shared" si="67"/>
        <v>#VALUE!</v>
      </c>
      <c r="AA102" s="13" t="str">
        <f t="shared" si="58"/>
        <v/>
      </c>
      <c r="AB102" s="70"/>
      <c r="AC102" s="75">
        <f t="shared" si="59"/>
        <v>0</v>
      </c>
      <c r="AE102" s="78" t="e">
        <f t="shared" si="68"/>
        <v>#VALUE!</v>
      </c>
    </row>
    <row r="103" spans="2:31" x14ac:dyDescent="0.25">
      <c r="B103" s="14" t="str">
        <f>+IF('Tipologie sottoutenze_consumi'!E127&gt;0,'Tipologie sottoutenze_consumi'!B127,"")</f>
        <v/>
      </c>
      <c r="C103" s="14"/>
      <c r="D103" s="75">
        <f>+IF(B103="",0,1*'Dati bolletta'!$D$30*'Dati bolletta'!$C$20*'Articolazione tariffaria'!$F$30)</f>
        <v>0</v>
      </c>
      <c r="E103" s="75">
        <f>+IF(B103="",0,1*'Dati bolletta'!$D$31*'Dati bolletta'!$C$20*'Articolazione tariffaria'!$F$31)</f>
        <v>0</v>
      </c>
      <c r="F103" s="75">
        <f>+IF(B103="",0,1*'Dati bolletta'!$D$32*'Dati bolletta'!$C$20*'Articolazione tariffaria'!$F$32)</f>
        <v>0</v>
      </c>
      <c r="G103" s="82">
        <f t="shared" si="61"/>
        <v>0</v>
      </c>
      <c r="H103" s="67"/>
      <c r="I103" s="83" t="e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#VALUE!</v>
      </c>
      <c r="J103" s="75" t="e">
        <f>+'Tipologie sottoutenze_consumi'!E127*'Articolazione tariffaria'!F$26*'Dati bolletta'!$D$31</f>
        <v>#VALUE!</v>
      </c>
      <c r="K103" s="75" t="e">
        <f>+'Tipologie sottoutenze_consumi'!E127*'Articolazione tariffaria'!F$27*'Dati bolletta'!$D$32</f>
        <v>#VALUE!</v>
      </c>
      <c r="L103" s="82" t="e">
        <f t="shared" si="62"/>
        <v>#VALUE!</v>
      </c>
      <c r="M103" s="67"/>
      <c r="N103" s="75">
        <f>+'Tipologie sottoutenze_consumi'!E127*'Articolazione tariffaria'!F$51*'Dati bolletta'!D$30</f>
        <v>0</v>
      </c>
      <c r="O103" s="75">
        <f>+'Tipologie sottoutenze_consumi'!E127*'Articolazione tariffaria'!F$51*'Dati bolletta'!$D$31</f>
        <v>0</v>
      </c>
      <c r="P103" s="75">
        <f>+'Tipologie sottoutenze_consumi'!E127*'Articolazione tariffaria'!F$51*'Dati bolletta'!$D$32</f>
        <v>0</v>
      </c>
      <c r="Q103" s="82">
        <f t="shared" si="63"/>
        <v>0</v>
      </c>
      <c r="R103" s="67"/>
      <c r="S103" s="75" t="e">
        <f>+'Tipologie sottoutenze_consumi'!E127*'Articolazione tariffaria'!F$41*'Dati bolletta'!D$30</f>
        <v>#VALUE!</v>
      </c>
      <c r="T103" s="75" t="e">
        <f>+'Tipologie sottoutenze_consumi'!E127*'Articolazione tariffaria'!F$42*'Dati bolletta'!$D$31</f>
        <v>#VALUE!</v>
      </c>
      <c r="U103" s="75" t="e">
        <f>+'Tipologie sottoutenze_consumi'!E127*'Articolazione tariffaria'!F$43*'Dati bolletta'!$D$32</f>
        <v>#VALUE!</v>
      </c>
      <c r="V103" s="82" t="e">
        <f t="shared" si="64"/>
        <v>#VALUE!</v>
      </c>
      <c r="W103" s="70"/>
      <c r="X103" s="75" t="e">
        <f t="shared" si="65"/>
        <v>#VALUE!</v>
      </c>
      <c r="Y103" s="75" t="e">
        <f t="shared" si="66"/>
        <v>#VALUE!</v>
      </c>
      <c r="Z103" s="75" t="e">
        <f t="shared" si="67"/>
        <v>#VALUE!</v>
      </c>
      <c r="AA103" s="13" t="str">
        <f t="shared" si="58"/>
        <v/>
      </c>
      <c r="AB103" s="70"/>
      <c r="AC103" s="75">
        <f t="shared" si="59"/>
        <v>0</v>
      </c>
      <c r="AE103" s="78" t="e">
        <f t="shared" si="68"/>
        <v>#VALUE!</v>
      </c>
    </row>
    <row r="104" spans="2:31" x14ac:dyDescent="0.25">
      <c r="B104" s="14" t="str">
        <f>+IF('Tipologie sottoutenze_consumi'!E128&gt;0,'Tipologie sottoutenze_consumi'!B128,"")</f>
        <v/>
      </c>
      <c r="C104" s="14"/>
      <c r="D104" s="75">
        <f>+IF(B104="",0,1*'Dati bolletta'!$D$30*'Dati bolletta'!$C$20*'Articolazione tariffaria'!$F$30)</f>
        <v>0</v>
      </c>
      <c r="E104" s="75">
        <f>+IF(B104="",0,1*'Dati bolletta'!$D$31*'Dati bolletta'!$C$20*'Articolazione tariffaria'!$F$31)</f>
        <v>0</v>
      </c>
      <c r="F104" s="75">
        <f>+IF(B104="",0,1*'Dati bolletta'!$D$32*'Dati bolletta'!$C$20*'Articolazione tariffaria'!$F$32)</f>
        <v>0</v>
      </c>
      <c r="G104" s="82">
        <f t="shared" si="61"/>
        <v>0</v>
      </c>
      <c r="H104" s="67"/>
      <c r="I104" s="83" t="e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#VALUE!</v>
      </c>
      <c r="J104" s="75" t="e">
        <f>+'Tipologie sottoutenze_consumi'!E128*'Articolazione tariffaria'!F$26*'Dati bolletta'!$D$31</f>
        <v>#VALUE!</v>
      </c>
      <c r="K104" s="75" t="e">
        <f>+'Tipologie sottoutenze_consumi'!E128*'Articolazione tariffaria'!F$27*'Dati bolletta'!$D$32</f>
        <v>#VALUE!</v>
      </c>
      <c r="L104" s="82" t="e">
        <f t="shared" si="62"/>
        <v>#VALUE!</v>
      </c>
      <c r="M104" s="67"/>
      <c r="N104" s="75">
        <f>+'Tipologie sottoutenze_consumi'!E128*'Articolazione tariffaria'!F$51*'Dati bolletta'!D$30</f>
        <v>0</v>
      </c>
      <c r="O104" s="75">
        <f>+'Tipologie sottoutenze_consumi'!E128*'Articolazione tariffaria'!F$51*'Dati bolletta'!$D$31</f>
        <v>0</v>
      </c>
      <c r="P104" s="75">
        <f>+'Tipologie sottoutenze_consumi'!E128*'Articolazione tariffaria'!F$51*'Dati bolletta'!$D$32</f>
        <v>0</v>
      </c>
      <c r="Q104" s="82">
        <f t="shared" si="63"/>
        <v>0</v>
      </c>
      <c r="R104" s="67"/>
      <c r="S104" s="75" t="e">
        <f>+'Tipologie sottoutenze_consumi'!E128*'Articolazione tariffaria'!F$41*'Dati bolletta'!D$30</f>
        <v>#VALUE!</v>
      </c>
      <c r="T104" s="75" t="e">
        <f>+'Tipologie sottoutenze_consumi'!E128*'Articolazione tariffaria'!F$42*'Dati bolletta'!$D$31</f>
        <v>#VALUE!</v>
      </c>
      <c r="U104" s="75" t="e">
        <f>+'Tipologie sottoutenze_consumi'!E128*'Articolazione tariffaria'!F$43*'Dati bolletta'!$D$32</f>
        <v>#VALUE!</v>
      </c>
      <c r="V104" s="82" t="e">
        <f t="shared" si="64"/>
        <v>#VALUE!</v>
      </c>
      <c r="W104" s="70"/>
      <c r="X104" s="75" t="e">
        <f t="shared" si="65"/>
        <v>#VALUE!</v>
      </c>
      <c r="Y104" s="75" t="e">
        <f t="shared" si="66"/>
        <v>#VALUE!</v>
      </c>
      <c r="Z104" s="75" t="e">
        <f t="shared" si="67"/>
        <v>#VALUE!</v>
      </c>
      <c r="AA104" s="13" t="str">
        <f t="shared" si="58"/>
        <v/>
      </c>
      <c r="AB104" s="70"/>
      <c r="AC104" s="75">
        <f t="shared" si="59"/>
        <v>0</v>
      </c>
      <c r="AE104" s="78" t="e">
        <f t="shared" si="68"/>
        <v>#VALUE!</v>
      </c>
    </row>
    <row r="105" spans="2:31" x14ac:dyDescent="0.25">
      <c r="B105" s="14" t="str">
        <f>+IF('Tipologie sottoutenze_consumi'!E129&gt;0,'Tipologie sottoutenze_consumi'!B129,"")</f>
        <v/>
      </c>
      <c r="C105" s="14"/>
      <c r="D105" s="75">
        <f>+IF(B105="",0,1*'Dati bolletta'!$D$30*'Dati bolletta'!$C$20*'Articolazione tariffaria'!$F$30)</f>
        <v>0</v>
      </c>
      <c r="E105" s="75">
        <f>+IF(B105="",0,1*'Dati bolletta'!$D$31*'Dati bolletta'!$C$20*'Articolazione tariffaria'!$F$31)</f>
        <v>0</v>
      </c>
      <c r="F105" s="75">
        <f>+IF(B105="",0,1*'Dati bolletta'!$D$32*'Dati bolletta'!$C$20*'Articolazione tariffaria'!$F$32)</f>
        <v>0</v>
      </c>
      <c r="G105" s="82">
        <f t="shared" si="61"/>
        <v>0</v>
      </c>
      <c r="H105" s="67"/>
      <c r="I105" s="83" t="e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#VALUE!</v>
      </c>
      <c r="J105" s="75" t="e">
        <f>+'Tipologie sottoutenze_consumi'!E129*'Articolazione tariffaria'!F$26*'Dati bolletta'!$D$31</f>
        <v>#VALUE!</v>
      </c>
      <c r="K105" s="75" t="e">
        <f>+'Tipologie sottoutenze_consumi'!E129*'Articolazione tariffaria'!F$27*'Dati bolletta'!$D$32</f>
        <v>#VALUE!</v>
      </c>
      <c r="L105" s="82" t="e">
        <f t="shared" si="62"/>
        <v>#VALUE!</v>
      </c>
      <c r="M105" s="67"/>
      <c r="N105" s="75">
        <f>+'Tipologie sottoutenze_consumi'!E129*'Articolazione tariffaria'!F$51*'Dati bolletta'!D$30</f>
        <v>0</v>
      </c>
      <c r="O105" s="75">
        <f>+'Tipologie sottoutenze_consumi'!E129*'Articolazione tariffaria'!F$51*'Dati bolletta'!$D$31</f>
        <v>0</v>
      </c>
      <c r="P105" s="75">
        <f>+'Tipologie sottoutenze_consumi'!E129*'Articolazione tariffaria'!F$51*'Dati bolletta'!$D$32</f>
        <v>0</v>
      </c>
      <c r="Q105" s="82">
        <f t="shared" si="63"/>
        <v>0</v>
      </c>
      <c r="R105" s="67"/>
      <c r="S105" s="75" t="e">
        <f>+'Tipologie sottoutenze_consumi'!E129*'Articolazione tariffaria'!F$41*'Dati bolletta'!D$30</f>
        <v>#VALUE!</v>
      </c>
      <c r="T105" s="75" t="e">
        <f>+'Tipologie sottoutenze_consumi'!E129*'Articolazione tariffaria'!F$42*'Dati bolletta'!$D$31</f>
        <v>#VALUE!</v>
      </c>
      <c r="U105" s="75" t="e">
        <f>+'Tipologie sottoutenze_consumi'!E129*'Articolazione tariffaria'!F$43*'Dati bolletta'!$D$32</f>
        <v>#VALUE!</v>
      </c>
      <c r="V105" s="82" t="e">
        <f t="shared" si="64"/>
        <v>#VALUE!</v>
      </c>
      <c r="W105" s="70"/>
      <c r="X105" s="75" t="e">
        <f t="shared" si="65"/>
        <v>#VALUE!</v>
      </c>
      <c r="Y105" s="75" t="e">
        <f t="shared" si="66"/>
        <v>#VALUE!</v>
      </c>
      <c r="Z105" s="75" t="e">
        <f t="shared" si="67"/>
        <v>#VALUE!</v>
      </c>
      <c r="AA105" s="13" t="str">
        <f t="shared" si="58"/>
        <v/>
      </c>
      <c r="AB105" s="70"/>
      <c r="AC105" s="75">
        <f t="shared" si="59"/>
        <v>0</v>
      </c>
      <c r="AE105" s="78" t="e">
        <f t="shared" si="68"/>
        <v>#VALUE!</v>
      </c>
    </row>
    <row r="106" spans="2:31" x14ac:dyDescent="0.25">
      <c r="B106" s="14" t="str">
        <f>+IF('Tipologie sottoutenze_consumi'!E130&gt;0,'Tipologie sottoutenze_consumi'!B130,"")</f>
        <v/>
      </c>
      <c r="C106" s="14"/>
      <c r="D106" s="75">
        <f>+IF(B106="",0,1*'Dati bolletta'!$D$30*'Dati bolletta'!$C$20*'Articolazione tariffaria'!$F$30)</f>
        <v>0</v>
      </c>
      <c r="E106" s="75">
        <f>+IF(B106="",0,1*'Dati bolletta'!$D$31*'Dati bolletta'!$C$20*'Articolazione tariffaria'!$F$31)</f>
        <v>0</v>
      </c>
      <c r="F106" s="75">
        <f>+IF(B106="",0,1*'Dati bolletta'!$D$32*'Dati bolletta'!$C$20*'Articolazione tariffaria'!$F$32)</f>
        <v>0</v>
      </c>
      <c r="G106" s="82">
        <f t="shared" si="61"/>
        <v>0</v>
      </c>
      <c r="H106" s="67"/>
      <c r="I106" s="83" t="e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#VALUE!</v>
      </c>
      <c r="J106" s="75" t="e">
        <f>+'Tipologie sottoutenze_consumi'!E130*'Articolazione tariffaria'!F$26*'Dati bolletta'!$D$31</f>
        <v>#VALUE!</v>
      </c>
      <c r="K106" s="75" t="e">
        <f>+'Tipologie sottoutenze_consumi'!E130*'Articolazione tariffaria'!F$27*'Dati bolletta'!$D$32</f>
        <v>#VALUE!</v>
      </c>
      <c r="L106" s="82" t="e">
        <f t="shared" si="62"/>
        <v>#VALUE!</v>
      </c>
      <c r="M106" s="67"/>
      <c r="N106" s="75">
        <f>+'Tipologie sottoutenze_consumi'!E130*'Articolazione tariffaria'!F$51*'Dati bolletta'!D$30</f>
        <v>0</v>
      </c>
      <c r="O106" s="75">
        <f>+'Tipologie sottoutenze_consumi'!E130*'Articolazione tariffaria'!F$51*'Dati bolletta'!$D$31</f>
        <v>0</v>
      </c>
      <c r="P106" s="75">
        <f>+'Tipologie sottoutenze_consumi'!E130*'Articolazione tariffaria'!F$51*'Dati bolletta'!$D$32</f>
        <v>0</v>
      </c>
      <c r="Q106" s="82">
        <f t="shared" si="63"/>
        <v>0</v>
      </c>
      <c r="R106" s="67"/>
      <c r="S106" s="75" t="e">
        <f>+'Tipologie sottoutenze_consumi'!E130*'Articolazione tariffaria'!F$41*'Dati bolletta'!D$30</f>
        <v>#VALUE!</v>
      </c>
      <c r="T106" s="75" t="e">
        <f>+'Tipologie sottoutenze_consumi'!E130*'Articolazione tariffaria'!F$42*'Dati bolletta'!$D$31</f>
        <v>#VALUE!</v>
      </c>
      <c r="U106" s="75" t="e">
        <f>+'Tipologie sottoutenze_consumi'!E130*'Articolazione tariffaria'!F$43*'Dati bolletta'!$D$32</f>
        <v>#VALUE!</v>
      </c>
      <c r="V106" s="82" t="e">
        <f t="shared" si="64"/>
        <v>#VALUE!</v>
      </c>
      <c r="W106" s="70"/>
      <c r="X106" s="75" t="e">
        <f t="shared" si="65"/>
        <v>#VALUE!</v>
      </c>
      <c r="Y106" s="75" t="e">
        <f t="shared" si="66"/>
        <v>#VALUE!</v>
      </c>
      <c r="Z106" s="75" t="e">
        <f t="shared" si="67"/>
        <v>#VALUE!</v>
      </c>
      <c r="AA106" s="13" t="str">
        <f t="shared" si="58"/>
        <v/>
      </c>
      <c r="AB106" s="70"/>
      <c r="AC106" s="75">
        <f t="shared" si="59"/>
        <v>0</v>
      </c>
      <c r="AE106" s="78" t="e">
        <f t="shared" si="68"/>
        <v>#VALUE!</v>
      </c>
    </row>
    <row r="107" spans="2:31" x14ac:dyDescent="0.25">
      <c r="B107" s="14" t="str">
        <f>+IF('Tipologie sottoutenze_consumi'!E131&gt;0,'Tipologie sottoutenze_consumi'!B131,"")</f>
        <v/>
      </c>
      <c r="C107" s="14"/>
      <c r="D107" s="75">
        <f>+IF(B107="",0,1*'Dati bolletta'!$D$30*'Dati bolletta'!$C$20*'Articolazione tariffaria'!$F$30)</f>
        <v>0</v>
      </c>
      <c r="E107" s="75">
        <f>+IF(B107="",0,1*'Dati bolletta'!$D$31*'Dati bolletta'!$C$20*'Articolazione tariffaria'!$F$31)</f>
        <v>0</v>
      </c>
      <c r="F107" s="75">
        <f>+IF(B107="",0,1*'Dati bolletta'!$D$32*'Dati bolletta'!$C$20*'Articolazione tariffaria'!$F$32)</f>
        <v>0</v>
      </c>
      <c r="G107" s="82">
        <f t="shared" si="61"/>
        <v>0</v>
      </c>
      <c r="H107" s="67"/>
      <c r="I107" s="83" t="e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#VALUE!</v>
      </c>
      <c r="J107" s="75" t="e">
        <f>+'Tipologie sottoutenze_consumi'!E131*'Articolazione tariffaria'!F$26*'Dati bolletta'!$D$31</f>
        <v>#VALUE!</v>
      </c>
      <c r="K107" s="75" t="e">
        <f>+'Tipologie sottoutenze_consumi'!E131*'Articolazione tariffaria'!F$27*'Dati bolletta'!$D$32</f>
        <v>#VALUE!</v>
      </c>
      <c r="L107" s="82" t="e">
        <f t="shared" si="62"/>
        <v>#VALUE!</v>
      </c>
      <c r="M107" s="67"/>
      <c r="N107" s="75">
        <f>+'Tipologie sottoutenze_consumi'!E131*'Articolazione tariffaria'!F$51*'Dati bolletta'!D$30</f>
        <v>0</v>
      </c>
      <c r="O107" s="75">
        <f>+'Tipologie sottoutenze_consumi'!E131*'Articolazione tariffaria'!F$51*'Dati bolletta'!$D$31</f>
        <v>0</v>
      </c>
      <c r="P107" s="75">
        <f>+'Tipologie sottoutenze_consumi'!E131*'Articolazione tariffaria'!F$51*'Dati bolletta'!$D$32</f>
        <v>0</v>
      </c>
      <c r="Q107" s="82">
        <f t="shared" si="63"/>
        <v>0</v>
      </c>
      <c r="R107" s="67"/>
      <c r="S107" s="75" t="e">
        <f>+'Tipologie sottoutenze_consumi'!E131*'Articolazione tariffaria'!F$41*'Dati bolletta'!D$30</f>
        <v>#VALUE!</v>
      </c>
      <c r="T107" s="75" t="e">
        <f>+'Tipologie sottoutenze_consumi'!E131*'Articolazione tariffaria'!F$42*'Dati bolletta'!$D$31</f>
        <v>#VALUE!</v>
      </c>
      <c r="U107" s="75" t="e">
        <f>+'Tipologie sottoutenze_consumi'!E131*'Articolazione tariffaria'!F$43*'Dati bolletta'!$D$32</f>
        <v>#VALUE!</v>
      </c>
      <c r="V107" s="82" t="e">
        <f t="shared" si="64"/>
        <v>#VALUE!</v>
      </c>
      <c r="W107" s="70"/>
      <c r="X107" s="75" t="e">
        <f t="shared" si="65"/>
        <v>#VALUE!</v>
      </c>
      <c r="Y107" s="75" t="e">
        <f t="shared" si="66"/>
        <v>#VALUE!</v>
      </c>
      <c r="Z107" s="75" t="e">
        <f t="shared" si="67"/>
        <v>#VALUE!</v>
      </c>
      <c r="AA107" s="13" t="str">
        <f t="shared" si="58"/>
        <v/>
      </c>
      <c r="AB107" s="70"/>
      <c r="AC107" s="75">
        <f t="shared" si="59"/>
        <v>0</v>
      </c>
      <c r="AE107" s="78" t="e">
        <f t="shared" si="68"/>
        <v>#VALUE!</v>
      </c>
    </row>
    <row r="108" spans="2:31" x14ac:dyDescent="0.25">
      <c r="B108" s="14" t="str">
        <f>+IF('Tipologie sottoutenze_consumi'!E132&gt;0,'Tipologie sottoutenze_consumi'!B132,"")</f>
        <v/>
      </c>
      <c r="C108" s="14"/>
      <c r="D108" s="75">
        <f>+IF(B108="",0,1*'Dati bolletta'!$D$30*'Dati bolletta'!$C$20*'Articolazione tariffaria'!$F$30)</f>
        <v>0</v>
      </c>
      <c r="E108" s="75">
        <f>+IF(B108="",0,1*'Dati bolletta'!$D$31*'Dati bolletta'!$C$20*'Articolazione tariffaria'!$F$31)</f>
        <v>0</v>
      </c>
      <c r="F108" s="75">
        <f>+IF(B108="",0,1*'Dati bolletta'!$D$32*'Dati bolletta'!$C$20*'Articolazione tariffaria'!$F$32)</f>
        <v>0</v>
      </c>
      <c r="G108" s="82">
        <f t="shared" si="61"/>
        <v>0</v>
      </c>
      <c r="H108" s="67"/>
      <c r="I108" s="83" t="e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#VALUE!</v>
      </c>
      <c r="J108" s="75" t="e">
        <f>+'Tipologie sottoutenze_consumi'!E132*'Articolazione tariffaria'!F$26*'Dati bolletta'!$D$31</f>
        <v>#VALUE!</v>
      </c>
      <c r="K108" s="75" t="e">
        <f>+'Tipologie sottoutenze_consumi'!E132*'Articolazione tariffaria'!F$27*'Dati bolletta'!$D$32</f>
        <v>#VALUE!</v>
      </c>
      <c r="L108" s="82" t="e">
        <f t="shared" si="62"/>
        <v>#VALUE!</v>
      </c>
      <c r="M108" s="67"/>
      <c r="N108" s="75">
        <f>+'Tipologie sottoutenze_consumi'!E132*'Articolazione tariffaria'!F$51*'Dati bolletta'!D$30</f>
        <v>0</v>
      </c>
      <c r="O108" s="75">
        <f>+'Tipologie sottoutenze_consumi'!E132*'Articolazione tariffaria'!F$51*'Dati bolletta'!$D$31</f>
        <v>0</v>
      </c>
      <c r="P108" s="75">
        <f>+'Tipologie sottoutenze_consumi'!E132*'Articolazione tariffaria'!F$51*'Dati bolletta'!$D$32</f>
        <v>0</v>
      </c>
      <c r="Q108" s="82">
        <f t="shared" si="63"/>
        <v>0</v>
      </c>
      <c r="R108" s="67"/>
      <c r="S108" s="75" t="e">
        <f>+'Tipologie sottoutenze_consumi'!E132*'Articolazione tariffaria'!F$41*'Dati bolletta'!D$30</f>
        <v>#VALUE!</v>
      </c>
      <c r="T108" s="75" t="e">
        <f>+'Tipologie sottoutenze_consumi'!E132*'Articolazione tariffaria'!F$42*'Dati bolletta'!$D$31</f>
        <v>#VALUE!</v>
      </c>
      <c r="U108" s="75" t="e">
        <f>+'Tipologie sottoutenze_consumi'!E132*'Articolazione tariffaria'!F$43*'Dati bolletta'!$D$32</f>
        <v>#VALUE!</v>
      </c>
      <c r="V108" s="82" t="e">
        <f t="shared" si="64"/>
        <v>#VALUE!</v>
      </c>
      <c r="W108" s="70"/>
      <c r="X108" s="75" t="e">
        <f t="shared" si="65"/>
        <v>#VALUE!</v>
      </c>
      <c r="Y108" s="75" t="e">
        <f t="shared" si="66"/>
        <v>#VALUE!</v>
      </c>
      <c r="Z108" s="75" t="e">
        <f t="shared" si="67"/>
        <v>#VALUE!</v>
      </c>
      <c r="AA108" s="13" t="str">
        <f t="shared" si="58"/>
        <v/>
      </c>
      <c r="AB108" s="70"/>
      <c r="AC108" s="75">
        <f t="shared" si="59"/>
        <v>0</v>
      </c>
      <c r="AE108" s="78" t="e">
        <f t="shared" si="68"/>
        <v>#VALUE!</v>
      </c>
    </row>
    <row r="109" spans="2:31" x14ac:dyDescent="0.25">
      <c r="B109" s="14" t="str">
        <f>+IF('Tipologie sottoutenze_consumi'!E133&gt;0,'Tipologie sottoutenze_consumi'!B133,"")</f>
        <v/>
      </c>
      <c r="C109" s="14"/>
      <c r="D109" s="75">
        <f>+IF(B109="",0,1*'Dati bolletta'!$D$30*'Dati bolletta'!$C$20*'Articolazione tariffaria'!$F$30)</f>
        <v>0</v>
      </c>
      <c r="E109" s="75">
        <f>+IF(B109="",0,1*'Dati bolletta'!$D$31*'Dati bolletta'!$C$20*'Articolazione tariffaria'!$F$31)</f>
        <v>0</v>
      </c>
      <c r="F109" s="75">
        <f>+IF(B109="",0,1*'Dati bolletta'!$D$32*'Dati bolletta'!$C$20*'Articolazione tariffaria'!$F$32)</f>
        <v>0</v>
      </c>
      <c r="G109" s="82">
        <f t="shared" si="61"/>
        <v>0</v>
      </c>
      <c r="H109" s="67"/>
      <c r="I109" s="83" t="e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#VALUE!</v>
      </c>
      <c r="J109" s="75" t="e">
        <f>+'Tipologie sottoutenze_consumi'!E133*'Articolazione tariffaria'!F$26*'Dati bolletta'!$D$31</f>
        <v>#VALUE!</v>
      </c>
      <c r="K109" s="75" t="e">
        <f>+'Tipologie sottoutenze_consumi'!E133*'Articolazione tariffaria'!F$27*'Dati bolletta'!$D$32</f>
        <v>#VALUE!</v>
      </c>
      <c r="L109" s="82" t="e">
        <f t="shared" si="62"/>
        <v>#VALUE!</v>
      </c>
      <c r="M109" s="67"/>
      <c r="N109" s="75">
        <f>+'Tipologie sottoutenze_consumi'!E133*'Articolazione tariffaria'!F$51*'Dati bolletta'!D$30</f>
        <v>0</v>
      </c>
      <c r="O109" s="75">
        <f>+'Tipologie sottoutenze_consumi'!E133*'Articolazione tariffaria'!F$51*'Dati bolletta'!$D$31</f>
        <v>0</v>
      </c>
      <c r="P109" s="75">
        <f>+'Tipologie sottoutenze_consumi'!E133*'Articolazione tariffaria'!F$51*'Dati bolletta'!$D$32</f>
        <v>0</v>
      </c>
      <c r="Q109" s="82">
        <f t="shared" si="63"/>
        <v>0</v>
      </c>
      <c r="R109" s="67"/>
      <c r="S109" s="75" t="e">
        <f>+'Tipologie sottoutenze_consumi'!E133*'Articolazione tariffaria'!F$41*'Dati bolletta'!D$30</f>
        <v>#VALUE!</v>
      </c>
      <c r="T109" s="75" t="e">
        <f>+'Tipologie sottoutenze_consumi'!E133*'Articolazione tariffaria'!F$42*'Dati bolletta'!$D$31</f>
        <v>#VALUE!</v>
      </c>
      <c r="U109" s="75" t="e">
        <f>+'Tipologie sottoutenze_consumi'!E133*'Articolazione tariffaria'!F$43*'Dati bolletta'!$D$32</f>
        <v>#VALUE!</v>
      </c>
      <c r="V109" s="82" t="e">
        <f t="shared" si="64"/>
        <v>#VALUE!</v>
      </c>
      <c r="W109" s="70"/>
      <c r="X109" s="75" t="e">
        <f t="shared" si="65"/>
        <v>#VALUE!</v>
      </c>
      <c r="Y109" s="75" t="e">
        <f t="shared" si="66"/>
        <v>#VALUE!</v>
      </c>
      <c r="Z109" s="75" t="e">
        <f t="shared" si="67"/>
        <v>#VALUE!</v>
      </c>
      <c r="AA109" s="13" t="str">
        <f t="shared" si="58"/>
        <v/>
      </c>
      <c r="AB109" s="70"/>
      <c r="AC109" s="75">
        <f t="shared" si="59"/>
        <v>0</v>
      </c>
      <c r="AE109" s="78" t="e">
        <f t="shared" si="68"/>
        <v>#VALUE!</v>
      </c>
    </row>
    <row r="110" spans="2:31" x14ac:dyDescent="0.25">
      <c r="B110" s="14" t="str">
        <f>+IF('Tipologie sottoutenze_consumi'!E134&gt;0,'Tipologie sottoutenze_consumi'!B134,"")</f>
        <v/>
      </c>
      <c r="C110" s="14"/>
      <c r="D110" s="75">
        <f>+IF(B110="",0,1*'Dati bolletta'!$D$30*'Dati bolletta'!$C$20*'Articolazione tariffaria'!$F$30)</f>
        <v>0</v>
      </c>
      <c r="E110" s="75">
        <f>+IF(B110="",0,1*'Dati bolletta'!$D$31*'Dati bolletta'!$C$20*'Articolazione tariffaria'!$F$31)</f>
        <v>0</v>
      </c>
      <c r="F110" s="75">
        <f>+IF(B110="",0,1*'Dati bolletta'!$D$32*'Dati bolletta'!$C$20*'Articolazione tariffaria'!$F$32)</f>
        <v>0</v>
      </c>
      <c r="G110" s="82">
        <f t="shared" si="61"/>
        <v>0</v>
      </c>
      <c r="H110" s="67"/>
      <c r="I110" s="83" t="e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#VALUE!</v>
      </c>
      <c r="J110" s="75" t="e">
        <f>+'Tipologie sottoutenze_consumi'!E134*'Articolazione tariffaria'!F$26*'Dati bolletta'!$D$31</f>
        <v>#VALUE!</v>
      </c>
      <c r="K110" s="75" t="e">
        <f>+'Tipologie sottoutenze_consumi'!E134*'Articolazione tariffaria'!F$27*'Dati bolletta'!$D$32</f>
        <v>#VALUE!</v>
      </c>
      <c r="L110" s="82" t="e">
        <f t="shared" si="62"/>
        <v>#VALUE!</v>
      </c>
      <c r="M110" s="67"/>
      <c r="N110" s="75">
        <f>+'Tipologie sottoutenze_consumi'!E134*'Articolazione tariffaria'!F$51*'Dati bolletta'!D$30</f>
        <v>0</v>
      </c>
      <c r="O110" s="75">
        <f>+'Tipologie sottoutenze_consumi'!E134*'Articolazione tariffaria'!F$51*'Dati bolletta'!$D$31</f>
        <v>0</v>
      </c>
      <c r="P110" s="75">
        <f>+'Tipologie sottoutenze_consumi'!E134*'Articolazione tariffaria'!F$51*'Dati bolletta'!$D$32</f>
        <v>0</v>
      </c>
      <c r="Q110" s="82">
        <f t="shared" si="63"/>
        <v>0</v>
      </c>
      <c r="R110" s="67"/>
      <c r="S110" s="75" t="e">
        <f>+'Tipologie sottoutenze_consumi'!E134*'Articolazione tariffaria'!F$41*'Dati bolletta'!D$30</f>
        <v>#VALUE!</v>
      </c>
      <c r="T110" s="75" t="e">
        <f>+'Tipologie sottoutenze_consumi'!E134*'Articolazione tariffaria'!F$42*'Dati bolletta'!$D$31</f>
        <v>#VALUE!</v>
      </c>
      <c r="U110" s="75" t="e">
        <f>+'Tipologie sottoutenze_consumi'!E134*'Articolazione tariffaria'!F$43*'Dati bolletta'!$D$32</f>
        <v>#VALUE!</v>
      </c>
      <c r="V110" s="82" t="e">
        <f t="shared" si="64"/>
        <v>#VALUE!</v>
      </c>
      <c r="W110" s="70"/>
      <c r="X110" s="75" t="e">
        <f t="shared" si="65"/>
        <v>#VALUE!</v>
      </c>
      <c r="Y110" s="75" t="e">
        <f t="shared" si="66"/>
        <v>#VALUE!</v>
      </c>
      <c r="Z110" s="75" t="e">
        <f t="shared" si="67"/>
        <v>#VALUE!</v>
      </c>
      <c r="AA110" s="13" t="str">
        <f t="shared" si="58"/>
        <v/>
      </c>
      <c r="AB110" s="70"/>
      <c r="AC110" s="75">
        <f t="shared" si="59"/>
        <v>0</v>
      </c>
      <c r="AE110" s="78" t="e">
        <f t="shared" si="68"/>
        <v>#VALUE!</v>
      </c>
    </row>
    <row r="111" spans="2:31" x14ac:dyDescent="0.25">
      <c r="B111" s="14" t="str">
        <f>+IF('Tipologie sottoutenze_consumi'!E135&gt;0,'Tipologie sottoutenze_consumi'!B135,"")</f>
        <v/>
      </c>
      <c r="C111" s="14"/>
      <c r="D111" s="75">
        <f>+IF(B111="",0,1*'Dati bolletta'!$D$30*'Dati bolletta'!$C$20*'Articolazione tariffaria'!$F$30)</f>
        <v>0</v>
      </c>
      <c r="E111" s="75">
        <f>+IF(B111="",0,1*'Dati bolletta'!$D$31*'Dati bolletta'!$C$20*'Articolazione tariffaria'!$F$31)</f>
        <v>0</v>
      </c>
      <c r="F111" s="75">
        <f>+IF(B111="",0,1*'Dati bolletta'!$D$32*'Dati bolletta'!$C$20*'Articolazione tariffaria'!$F$32)</f>
        <v>0</v>
      </c>
      <c r="G111" s="82">
        <f t="shared" si="61"/>
        <v>0</v>
      </c>
      <c r="H111" s="67"/>
      <c r="I111" s="83" t="e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#VALUE!</v>
      </c>
      <c r="J111" s="75" t="e">
        <f>+'Tipologie sottoutenze_consumi'!E135*'Articolazione tariffaria'!F$26*'Dati bolletta'!$D$31</f>
        <v>#VALUE!</v>
      </c>
      <c r="K111" s="75" t="e">
        <f>+'Tipologie sottoutenze_consumi'!E135*'Articolazione tariffaria'!F$27*'Dati bolletta'!$D$32</f>
        <v>#VALUE!</v>
      </c>
      <c r="L111" s="82" t="e">
        <f t="shared" si="62"/>
        <v>#VALUE!</v>
      </c>
      <c r="M111" s="67"/>
      <c r="N111" s="75">
        <f>+'Tipologie sottoutenze_consumi'!E135*'Articolazione tariffaria'!F$51*'Dati bolletta'!D$30</f>
        <v>0</v>
      </c>
      <c r="O111" s="75">
        <f>+'Tipologie sottoutenze_consumi'!E135*'Articolazione tariffaria'!F$51*'Dati bolletta'!$D$31</f>
        <v>0</v>
      </c>
      <c r="P111" s="75">
        <f>+'Tipologie sottoutenze_consumi'!E135*'Articolazione tariffaria'!F$51*'Dati bolletta'!$D$32</f>
        <v>0</v>
      </c>
      <c r="Q111" s="82">
        <f t="shared" si="63"/>
        <v>0</v>
      </c>
      <c r="R111" s="67"/>
      <c r="S111" s="75" t="e">
        <f>+'Tipologie sottoutenze_consumi'!E135*'Articolazione tariffaria'!F$41*'Dati bolletta'!D$30</f>
        <v>#VALUE!</v>
      </c>
      <c r="T111" s="75" t="e">
        <f>+'Tipologie sottoutenze_consumi'!E135*'Articolazione tariffaria'!F$42*'Dati bolletta'!$D$31</f>
        <v>#VALUE!</v>
      </c>
      <c r="U111" s="75" t="e">
        <f>+'Tipologie sottoutenze_consumi'!E135*'Articolazione tariffaria'!F$43*'Dati bolletta'!$D$32</f>
        <v>#VALUE!</v>
      </c>
      <c r="V111" s="82" t="e">
        <f t="shared" si="64"/>
        <v>#VALUE!</v>
      </c>
      <c r="W111" s="70"/>
      <c r="X111" s="75" t="e">
        <f t="shared" si="65"/>
        <v>#VALUE!</v>
      </c>
      <c r="Y111" s="75" t="e">
        <f t="shared" si="66"/>
        <v>#VALUE!</v>
      </c>
      <c r="Z111" s="75" t="e">
        <f t="shared" si="67"/>
        <v>#VALUE!</v>
      </c>
      <c r="AA111" s="13" t="str">
        <f t="shared" si="58"/>
        <v/>
      </c>
      <c r="AB111" s="70"/>
      <c r="AC111" s="75">
        <f t="shared" si="59"/>
        <v>0</v>
      </c>
      <c r="AE111" s="78" t="e">
        <f t="shared" si="68"/>
        <v>#VALUE!</v>
      </c>
    </row>
    <row r="112" spans="2:31" x14ac:dyDescent="0.25">
      <c r="B112" s="14" t="str">
        <f>+IF('Tipologie sottoutenze_consumi'!E136&gt;0,'Tipologie sottoutenze_consumi'!B136,"")</f>
        <v/>
      </c>
      <c r="C112" s="14"/>
      <c r="D112" s="75">
        <f>+IF(B112="",0,1*'Dati bolletta'!$D$30*'Dati bolletta'!$C$20*'Articolazione tariffaria'!$F$30)</f>
        <v>0</v>
      </c>
      <c r="E112" s="75">
        <f>+IF(B112="",0,1*'Dati bolletta'!$D$31*'Dati bolletta'!$C$20*'Articolazione tariffaria'!$F$31)</f>
        <v>0</v>
      </c>
      <c r="F112" s="75">
        <f>+IF(B112="",0,1*'Dati bolletta'!$D$32*'Dati bolletta'!$C$20*'Articolazione tariffaria'!$F$32)</f>
        <v>0</v>
      </c>
      <c r="G112" s="82">
        <f t="shared" si="61"/>
        <v>0</v>
      </c>
      <c r="H112" s="67"/>
      <c r="I112" s="83" t="e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#VALUE!</v>
      </c>
      <c r="J112" s="75" t="e">
        <f>+'Tipologie sottoutenze_consumi'!E136*'Articolazione tariffaria'!F$26*'Dati bolletta'!$D$31</f>
        <v>#VALUE!</v>
      </c>
      <c r="K112" s="75" t="e">
        <f>+'Tipologie sottoutenze_consumi'!E136*'Articolazione tariffaria'!F$27*'Dati bolletta'!$D$32</f>
        <v>#VALUE!</v>
      </c>
      <c r="L112" s="82" t="e">
        <f t="shared" si="62"/>
        <v>#VALUE!</v>
      </c>
      <c r="M112" s="67"/>
      <c r="N112" s="75">
        <f>+'Tipologie sottoutenze_consumi'!E136*'Articolazione tariffaria'!F$51*'Dati bolletta'!D$30</f>
        <v>0</v>
      </c>
      <c r="O112" s="75">
        <f>+'Tipologie sottoutenze_consumi'!E136*'Articolazione tariffaria'!F$51*'Dati bolletta'!$D$31</f>
        <v>0</v>
      </c>
      <c r="P112" s="75">
        <f>+'Tipologie sottoutenze_consumi'!E136*'Articolazione tariffaria'!F$51*'Dati bolletta'!$D$32</f>
        <v>0</v>
      </c>
      <c r="Q112" s="82">
        <f t="shared" si="63"/>
        <v>0</v>
      </c>
      <c r="R112" s="67"/>
      <c r="S112" s="75" t="e">
        <f>+'Tipologie sottoutenze_consumi'!E136*'Articolazione tariffaria'!F$41*'Dati bolletta'!D$30</f>
        <v>#VALUE!</v>
      </c>
      <c r="T112" s="75" t="e">
        <f>+'Tipologie sottoutenze_consumi'!E136*'Articolazione tariffaria'!F$42*'Dati bolletta'!$D$31</f>
        <v>#VALUE!</v>
      </c>
      <c r="U112" s="75" t="e">
        <f>+'Tipologie sottoutenze_consumi'!E136*'Articolazione tariffaria'!F$43*'Dati bolletta'!$D$32</f>
        <v>#VALUE!</v>
      </c>
      <c r="V112" s="82" t="e">
        <f t="shared" si="64"/>
        <v>#VALUE!</v>
      </c>
      <c r="W112" s="70"/>
      <c r="X112" s="75" t="e">
        <f t="shared" si="65"/>
        <v>#VALUE!</v>
      </c>
      <c r="Y112" s="75" t="e">
        <f t="shared" si="66"/>
        <v>#VALUE!</v>
      </c>
      <c r="Z112" s="75" t="e">
        <f t="shared" si="67"/>
        <v>#VALUE!</v>
      </c>
      <c r="AA112" s="13" t="str">
        <f t="shared" si="58"/>
        <v/>
      </c>
      <c r="AB112" s="70"/>
      <c r="AC112" s="75">
        <f t="shared" si="59"/>
        <v>0</v>
      </c>
      <c r="AE112" s="78" t="e">
        <f t="shared" si="68"/>
        <v>#VALUE!</v>
      </c>
    </row>
    <row r="113" spans="2:31" s="92" customFormat="1" ht="7.5" customHeight="1" x14ac:dyDescent="0.25">
      <c r="D113" s="93"/>
      <c r="E113" s="93"/>
      <c r="F113" s="93"/>
      <c r="G113" s="94"/>
      <c r="H113" s="95"/>
      <c r="I113" s="96"/>
      <c r="J113" s="93"/>
      <c r="K113" s="93"/>
      <c r="L113" s="94"/>
      <c r="M113" s="95"/>
      <c r="N113" s="93"/>
      <c r="O113" s="93"/>
      <c r="P113" s="93"/>
      <c r="Q113" s="94"/>
      <c r="R113" s="95"/>
      <c r="S113" s="93"/>
      <c r="T113" s="93"/>
      <c r="U113" s="93"/>
      <c r="V113" s="94"/>
      <c r="W113" s="95"/>
      <c r="X113" s="93"/>
      <c r="Y113" s="93"/>
      <c r="Z113" s="93"/>
      <c r="AB113" s="95"/>
      <c r="AC113" s="93"/>
      <c r="AD113" s="98"/>
      <c r="AE113" s="99"/>
    </row>
    <row r="114" spans="2:31" x14ac:dyDescent="0.25">
      <c r="B114" t="s">
        <v>48</v>
      </c>
      <c r="C114" s="91">
        <v>6</v>
      </c>
      <c r="D114" s="75"/>
      <c r="E114" s="75"/>
      <c r="F114" s="75"/>
      <c r="G114" s="82"/>
      <c r="H114" s="67"/>
      <c r="I114" s="83"/>
      <c r="J114" s="75"/>
      <c r="K114" s="75"/>
      <c r="L114" s="82"/>
      <c r="M114" s="67"/>
      <c r="N114" s="75"/>
      <c r="O114" s="75"/>
      <c r="P114" s="75"/>
      <c r="Q114" s="82"/>
      <c r="R114" s="67"/>
      <c r="S114" s="75"/>
      <c r="T114" s="75"/>
      <c r="U114" s="75"/>
      <c r="V114" s="82"/>
      <c r="W114" s="70"/>
      <c r="X114" s="75"/>
      <c r="Y114" s="75"/>
      <c r="Z114" s="75"/>
      <c r="AB114" s="70"/>
    </row>
    <row r="115" spans="2:31" x14ac:dyDescent="0.25">
      <c r="B115" s="14" t="str">
        <f>+IF('Tipologie sottoutenze_consumi'!E139&gt;0,'Tipologie sottoutenze_consumi'!B139,"")</f>
        <v/>
      </c>
      <c r="C115" s="14"/>
      <c r="D115" s="75">
        <f>+IF(B115="",0,1*'Dati bolletta'!$D$30*'Dati bolletta'!$C$20*'Articolazione tariffaria'!$F$30)</f>
        <v>0</v>
      </c>
      <c r="E115" s="75">
        <f>+IF(B115="",0,1*'Dati bolletta'!$D$31*'Dati bolletta'!$C$20*'Articolazione tariffaria'!$F$31)</f>
        <v>0</v>
      </c>
      <c r="F115" s="75">
        <f>+IF(B115="",0,1*'Dati bolletta'!$D$32*'Dati bolletta'!$C$20*'Articolazione tariffaria'!$F$32)</f>
        <v>0</v>
      </c>
      <c r="G115" s="82">
        <f t="shared" si="0"/>
        <v>0</v>
      </c>
      <c r="H115" s="67"/>
      <c r="I115" s="83" t="e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#VALUE!</v>
      </c>
      <c r="J115" s="75" t="e">
        <f>+'Tipologie sottoutenze_consumi'!E139*'Articolazione tariffaria'!F$26*'Dati bolletta'!$D$31</f>
        <v>#VALUE!</v>
      </c>
      <c r="K115" s="75" t="e">
        <f>+'Tipologie sottoutenze_consumi'!E139*'Articolazione tariffaria'!F$27*'Dati bolletta'!$D$32</f>
        <v>#VALUE!</v>
      </c>
      <c r="L115" s="82" t="e">
        <f t="shared" si="1"/>
        <v>#VALUE!</v>
      </c>
      <c r="M115" s="67"/>
      <c r="N115" s="75">
        <f>+'Tipologie sottoutenze_consumi'!E139*'Articolazione tariffaria'!F$51*'Dati bolletta'!D$30</f>
        <v>0</v>
      </c>
      <c r="O115" s="75">
        <f>+'Tipologie sottoutenze_consumi'!E139*'Articolazione tariffaria'!F$51*'Dati bolletta'!$D$31</f>
        <v>0</v>
      </c>
      <c r="P115" s="75">
        <f>+'Tipologie sottoutenze_consumi'!E139*'Articolazione tariffaria'!F$51*'Dati bolletta'!$D$32</f>
        <v>0</v>
      </c>
      <c r="Q115" s="82">
        <f t="shared" si="2"/>
        <v>0</v>
      </c>
      <c r="R115" s="67"/>
      <c r="S115" s="75" t="e">
        <f>+'Tipologie sottoutenze_consumi'!E139*'Articolazione tariffaria'!F$41*'Dati bolletta'!D$30</f>
        <v>#VALUE!</v>
      </c>
      <c r="T115" s="75" t="e">
        <f>+'Tipologie sottoutenze_consumi'!E139*'Articolazione tariffaria'!F$42*'Dati bolletta'!$D$31</f>
        <v>#VALUE!</v>
      </c>
      <c r="U115" s="75" t="e">
        <f>+'Tipologie sottoutenze_consumi'!E139*'Articolazione tariffaria'!F$43*'Dati bolletta'!$D$32</f>
        <v>#VALUE!</v>
      </c>
      <c r="V115" s="82" t="e">
        <f t="shared" si="3"/>
        <v>#VALUE!</v>
      </c>
      <c r="W115" s="70"/>
      <c r="X115" s="75" t="e">
        <f t="shared" si="4"/>
        <v>#VALUE!</v>
      </c>
      <c r="Y115" s="75" t="e">
        <f t="shared" si="57"/>
        <v>#VALUE!</v>
      </c>
      <c r="Z115" s="75" t="e">
        <f t="shared" ref="Z115:Z119" si="69">+X115+Y115</f>
        <v>#VALUE!</v>
      </c>
      <c r="AA115" s="13" t="str">
        <f t="shared" ref="AA115:AA134" si="70">IFERROR(+X115/X$160,"")</f>
        <v/>
      </c>
      <c r="AB115" s="70"/>
      <c r="AC115" s="75">
        <f t="shared" ref="AC115:AC134" si="71">IFERROR(+AC$160*AA115,0)</f>
        <v>0</v>
      </c>
      <c r="AE115" s="78" t="e">
        <f>+Z115+AC115</f>
        <v>#VALUE!</v>
      </c>
    </row>
    <row r="116" spans="2:31" x14ac:dyDescent="0.25">
      <c r="B116" s="14" t="str">
        <f>+IF('Tipologie sottoutenze_consumi'!E140&gt;0,'Tipologie sottoutenze_consumi'!B140,"")</f>
        <v/>
      </c>
      <c r="C116" s="14"/>
      <c r="D116" s="75">
        <f>+IF(B116="",0,1*'Dati bolletta'!$D$30*'Dati bolletta'!$C$20*'Articolazione tariffaria'!$F$30)</f>
        <v>0</v>
      </c>
      <c r="E116" s="75">
        <f>+IF(B116="",0,1*'Dati bolletta'!$D$31*'Dati bolletta'!$C$20*'Articolazione tariffaria'!$F$31)</f>
        <v>0</v>
      </c>
      <c r="F116" s="75">
        <f>+IF(B116="",0,1*'Dati bolletta'!$D$32*'Dati bolletta'!$C$20*'Articolazione tariffaria'!$F$32)</f>
        <v>0</v>
      </c>
      <c r="G116" s="82">
        <f t="shared" si="0"/>
        <v>0</v>
      </c>
      <c r="H116" s="67"/>
      <c r="I116" s="83" t="e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#VALUE!</v>
      </c>
      <c r="J116" s="75" t="e">
        <f>+'Tipologie sottoutenze_consumi'!E140*'Articolazione tariffaria'!F$26*'Dati bolletta'!$D$31</f>
        <v>#VALUE!</v>
      </c>
      <c r="K116" s="75" t="e">
        <f>+'Tipologie sottoutenze_consumi'!E140*'Articolazione tariffaria'!F$27*'Dati bolletta'!$D$32</f>
        <v>#VALUE!</v>
      </c>
      <c r="L116" s="82" t="e">
        <f t="shared" si="1"/>
        <v>#VALUE!</v>
      </c>
      <c r="M116" s="67"/>
      <c r="N116" s="75">
        <f>+'Tipologie sottoutenze_consumi'!E140*'Articolazione tariffaria'!F$51*'Dati bolletta'!D$30</f>
        <v>0</v>
      </c>
      <c r="O116" s="75">
        <f>+'Tipologie sottoutenze_consumi'!E140*'Articolazione tariffaria'!F$51*'Dati bolletta'!$D$31</f>
        <v>0</v>
      </c>
      <c r="P116" s="75">
        <f>+'Tipologie sottoutenze_consumi'!E140*'Articolazione tariffaria'!F$51*'Dati bolletta'!$D$32</f>
        <v>0</v>
      </c>
      <c r="Q116" s="82">
        <f t="shared" si="2"/>
        <v>0</v>
      </c>
      <c r="R116" s="67"/>
      <c r="S116" s="75" t="e">
        <f>+'Tipologie sottoutenze_consumi'!E140*'Articolazione tariffaria'!F$41*'Dati bolletta'!D$30</f>
        <v>#VALUE!</v>
      </c>
      <c r="T116" s="75" t="e">
        <f>+'Tipologie sottoutenze_consumi'!E140*'Articolazione tariffaria'!F$42*'Dati bolletta'!$D$31</f>
        <v>#VALUE!</v>
      </c>
      <c r="U116" s="75" t="e">
        <f>+'Tipologie sottoutenze_consumi'!E140*'Articolazione tariffaria'!F$43*'Dati bolletta'!$D$32</f>
        <v>#VALUE!</v>
      </c>
      <c r="V116" s="82" t="e">
        <f t="shared" si="3"/>
        <v>#VALUE!</v>
      </c>
      <c r="W116" s="70"/>
      <c r="X116" s="75" t="e">
        <f t="shared" si="4"/>
        <v>#VALUE!</v>
      </c>
      <c r="Y116" s="75" t="e">
        <f t="shared" si="57"/>
        <v>#VALUE!</v>
      </c>
      <c r="Z116" s="75" t="e">
        <f t="shared" si="69"/>
        <v>#VALUE!</v>
      </c>
      <c r="AA116" s="13" t="str">
        <f t="shared" si="70"/>
        <v/>
      </c>
      <c r="AB116" s="70"/>
      <c r="AC116" s="75">
        <f t="shared" si="71"/>
        <v>0</v>
      </c>
      <c r="AE116" s="78" t="e">
        <f t="shared" ref="AE116:AE119" si="72">+Z116+AC116</f>
        <v>#VALUE!</v>
      </c>
    </row>
    <row r="117" spans="2:31" x14ac:dyDescent="0.25">
      <c r="B117" s="14" t="str">
        <f>+IF('Tipologie sottoutenze_consumi'!E141&gt;0,'Tipologie sottoutenze_consumi'!B141,"")</f>
        <v/>
      </c>
      <c r="C117" s="14"/>
      <c r="D117" s="75">
        <f>+IF(B117="",0,1*'Dati bolletta'!$D$30*'Dati bolletta'!$C$20*'Articolazione tariffaria'!$F$30)</f>
        <v>0</v>
      </c>
      <c r="E117" s="75">
        <f>+IF(B117="",0,1*'Dati bolletta'!$D$31*'Dati bolletta'!$C$20*'Articolazione tariffaria'!$F$31)</f>
        <v>0</v>
      </c>
      <c r="F117" s="75">
        <f>+IF(B117="",0,1*'Dati bolletta'!$D$32*'Dati bolletta'!$C$20*'Articolazione tariffaria'!$F$32)</f>
        <v>0</v>
      </c>
      <c r="G117" s="82">
        <f t="shared" si="0"/>
        <v>0</v>
      </c>
      <c r="H117" s="67"/>
      <c r="I117" s="83" t="e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#VALUE!</v>
      </c>
      <c r="J117" s="75" t="e">
        <f>+'Tipologie sottoutenze_consumi'!E141*'Articolazione tariffaria'!F$26*'Dati bolletta'!$D$31</f>
        <v>#VALUE!</v>
      </c>
      <c r="K117" s="75" t="e">
        <f>+'Tipologie sottoutenze_consumi'!E141*'Articolazione tariffaria'!F$27*'Dati bolletta'!$D$32</f>
        <v>#VALUE!</v>
      </c>
      <c r="L117" s="82" t="e">
        <f t="shared" si="1"/>
        <v>#VALUE!</v>
      </c>
      <c r="M117" s="67"/>
      <c r="N117" s="75">
        <f>+'Tipologie sottoutenze_consumi'!E141*'Articolazione tariffaria'!F$51*'Dati bolletta'!D$30</f>
        <v>0</v>
      </c>
      <c r="O117" s="75">
        <f>+'Tipologie sottoutenze_consumi'!E141*'Articolazione tariffaria'!F$51*'Dati bolletta'!$D$31</f>
        <v>0</v>
      </c>
      <c r="P117" s="75">
        <f>+'Tipologie sottoutenze_consumi'!E141*'Articolazione tariffaria'!F$51*'Dati bolletta'!$D$32</f>
        <v>0</v>
      </c>
      <c r="Q117" s="82">
        <f t="shared" si="2"/>
        <v>0</v>
      </c>
      <c r="R117" s="67"/>
      <c r="S117" s="75" t="e">
        <f>+'Tipologie sottoutenze_consumi'!E141*'Articolazione tariffaria'!F$41*'Dati bolletta'!D$30</f>
        <v>#VALUE!</v>
      </c>
      <c r="T117" s="75" t="e">
        <f>+'Tipologie sottoutenze_consumi'!E141*'Articolazione tariffaria'!F$42*'Dati bolletta'!$D$31</f>
        <v>#VALUE!</v>
      </c>
      <c r="U117" s="75" t="e">
        <f>+'Tipologie sottoutenze_consumi'!E141*'Articolazione tariffaria'!F$43*'Dati bolletta'!$D$32</f>
        <v>#VALUE!</v>
      </c>
      <c r="V117" s="82" t="e">
        <f t="shared" si="3"/>
        <v>#VALUE!</v>
      </c>
      <c r="W117" s="70"/>
      <c r="X117" s="75" t="e">
        <f t="shared" si="4"/>
        <v>#VALUE!</v>
      </c>
      <c r="Y117" s="75" t="e">
        <f t="shared" si="57"/>
        <v>#VALUE!</v>
      </c>
      <c r="Z117" s="75" t="e">
        <f t="shared" si="69"/>
        <v>#VALUE!</v>
      </c>
      <c r="AA117" s="13" t="str">
        <f t="shared" si="70"/>
        <v/>
      </c>
      <c r="AB117" s="70"/>
      <c r="AC117" s="75">
        <f t="shared" si="71"/>
        <v>0</v>
      </c>
      <c r="AE117" s="78" t="e">
        <f t="shared" si="72"/>
        <v>#VALUE!</v>
      </c>
    </row>
    <row r="118" spans="2:31" x14ac:dyDescent="0.25">
      <c r="B118" s="14" t="str">
        <f>+IF('Tipologie sottoutenze_consumi'!E142&gt;0,'Tipologie sottoutenze_consumi'!B142,"")</f>
        <v/>
      </c>
      <c r="C118" s="14"/>
      <c r="D118" s="75">
        <f>+IF(B118="",0,1*'Dati bolletta'!$D$30*'Dati bolletta'!$C$20*'Articolazione tariffaria'!$F$30)</f>
        <v>0</v>
      </c>
      <c r="E118" s="75">
        <f>+IF(B118="",0,1*'Dati bolletta'!$D$31*'Dati bolletta'!$C$20*'Articolazione tariffaria'!$F$31)</f>
        <v>0</v>
      </c>
      <c r="F118" s="75">
        <f>+IF(B118="",0,1*'Dati bolletta'!$D$32*'Dati bolletta'!$C$20*'Articolazione tariffaria'!$F$32)</f>
        <v>0</v>
      </c>
      <c r="G118" s="82">
        <f t="shared" si="0"/>
        <v>0</v>
      </c>
      <c r="H118" s="67"/>
      <c r="I118" s="83" t="e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#VALUE!</v>
      </c>
      <c r="J118" s="75" t="e">
        <f>+'Tipologie sottoutenze_consumi'!E142*'Articolazione tariffaria'!F$26*'Dati bolletta'!$D$31</f>
        <v>#VALUE!</v>
      </c>
      <c r="K118" s="75" t="e">
        <f>+'Tipologie sottoutenze_consumi'!E142*'Articolazione tariffaria'!F$27*'Dati bolletta'!$D$32</f>
        <v>#VALUE!</v>
      </c>
      <c r="L118" s="82" t="e">
        <f t="shared" si="1"/>
        <v>#VALUE!</v>
      </c>
      <c r="M118" s="67"/>
      <c r="N118" s="75">
        <f>+'Tipologie sottoutenze_consumi'!E142*'Articolazione tariffaria'!F$51*'Dati bolletta'!D$30</f>
        <v>0</v>
      </c>
      <c r="O118" s="75">
        <f>+'Tipologie sottoutenze_consumi'!E142*'Articolazione tariffaria'!F$51*'Dati bolletta'!$D$31</f>
        <v>0</v>
      </c>
      <c r="P118" s="75">
        <f>+'Tipologie sottoutenze_consumi'!E142*'Articolazione tariffaria'!F$51*'Dati bolletta'!$D$32</f>
        <v>0</v>
      </c>
      <c r="Q118" s="82">
        <f t="shared" si="2"/>
        <v>0</v>
      </c>
      <c r="R118" s="67"/>
      <c r="S118" s="75" t="e">
        <f>+'Tipologie sottoutenze_consumi'!E142*'Articolazione tariffaria'!F$41*'Dati bolletta'!D$30</f>
        <v>#VALUE!</v>
      </c>
      <c r="T118" s="75" t="e">
        <f>+'Tipologie sottoutenze_consumi'!E142*'Articolazione tariffaria'!F$42*'Dati bolletta'!$D$31</f>
        <v>#VALUE!</v>
      </c>
      <c r="U118" s="75" t="e">
        <f>+'Tipologie sottoutenze_consumi'!E142*'Articolazione tariffaria'!F$43*'Dati bolletta'!$D$32</f>
        <v>#VALUE!</v>
      </c>
      <c r="V118" s="82" t="e">
        <f t="shared" si="3"/>
        <v>#VALUE!</v>
      </c>
      <c r="W118" s="70"/>
      <c r="X118" s="75" t="e">
        <f t="shared" si="4"/>
        <v>#VALUE!</v>
      </c>
      <c r="Y118" s="75" t="e">
        <f t="shared" si="57"/>
        <v>#VALUE!</v>
      </c>
      <c r="Z118" s="75" t="e">
        <f t="shared" si="69"/>
        <v>#VALUE!</v>
      </c>
      <c r="AA118" s="13" t="str">
        <f t="shared" si="70"/>
        <v/>
      </c>
      <c r="AB118" s="70"/>
      <c r="AC118" s="75">
        <f t="shared" si="71"/>
        <v>0</v>
      </c>
      <c r="AE118" s="78" t="e">
        <f t="shared" si="72"/>
        <v>#VALUE!</v>
      </c>
    </row>
    <row r="119" spans="2:31" x14ac:dyDescent="0.25">
      <c r="B119" s="14" t="str">
        <f>+IF('Tipologie sottoutenze_consumi'!E143&gt;0,'Tipologie sottoutenze_consumi'!B143,"")</f>
        <v/>
      </c>
      <c r="C119" s="14"/>
      <c r="D119" s="75">
        <f>+IF(B119="",0,1*'Dati bolletta'!$D$30*'Dati bolletta'!$C$20*'Articolazione tariffaria'!$F$30)</f>
        <v>0</v>
      </c>
      <c r="E119" s="75">
        <f>+IF(B119="",0,1*'Dati bolletta'!$D$31*'Dati bolletta'!$C$20*'Articolazione tariffaria'!$F$31)</f>
        <v>0</v>
      </c>
      <c r="F119" s="75">
        <f>+IF(B119="",0,1*'Dati bolletta'!$D$32*'Dati bolletta'!$C$20*'Articolazione tariffaria'!$F$32)</f>
        <v>0</v>
      </c>
      <c r="G119" s="82">
        <f t="shared" si="0"/>
        <v>0</v>
      </c>
      <c r="H119" s="67"/>
      <c r="I119" s="83" t="e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#VALUE!</v>
      </c>
      <c r="J119" s="75" t="e">
        <f>+'Tipologie sottoutenze_consumi'!E143*'Articolazione tariffaria'!F$26*'Dati bolletta'!$D$31</f>
        <v>#VALUE!</v>
      </c>
      <c r="K119" s="75" t="e">
        <f>+'Tipologie sottoutenze_consumi'!E143*'Articolazione tariffaria'!F$27*'Dati bolletta'!$D$32</f>
        <v>#VALUE!</v>
      </c>
      <c r="L119" s="82" t="e">
        <f t="shared" si="1"/>
        <v>#VALUE!</v>
      </c>
      <c r="M119" s="67"/>
      <c r="N119" s="75">
        <f>+'Tipologie sottoutenze_consumi'!E143*'Articolazione tariffaria'!F$51*'Dati bolletta'!D$30</f>
        <v>0</v>
      </c>
      <c r="O119" s="75">
        <f>+'Tipologie sottoutenze_consumi'!E143*'Articolazione tariffaria'!F$51*'Dati bolletta'!$D$31</f>
        <v>0</v>
      </c>
      <c r="P119" s="75">
        <f>+'Tipologie sottoutenze_consumi'!E143*'Articolazione tariffaria'!F$51*'Dati bolletta'!$D$32</f>
        <v>0</v>
      </c>
      <c r="Q119" s="82">
        <f t="shared" si="2"/>
        <v>0</v>
      </c>
      <c r="R119" s="67"/>
      <c r="S119" s="75" t="e">
        <f>+'Tipologie sottoutenze_consumi'!E143*'Articolazione tariffaria'!F$41*'Dati bolletta'!D$30</f>
        <v>#VALUE!</v>
      </c>
      <c r="T119" s="75" t="e">
        <f>+'Tipologie sottoutenze_consumi'!E143*'Articolazione tariffaria'!F$42*'Dati bolletta'!$D$31</f>
        <v>#VALUE!</v>
      </c>
      <c r="U119" s="75" t="e">
        <f>+'Tipologie sottoutenze_consumi'!E143*'Articolazione tariffaria'!F$43*'Dati bolletta'!$D$32</f>
        <v>#VALUE!</v>
      </c>
      <c r="V119" s="82" t="e">
        <f t="shared" si="3"/>
        <v>#VALUE!</v>
      </c>
      <c r="W119" s="70"/>
      <c r="X119" s="75" t="e">
        <f t="shared" si="4"/>
        <v>#VALUE!</v>
      </c>
      <c r="Y119" s="75" t="e">
        <f t="shared" si="57"/>
        <v>#VALUE!</v>
      </c>
      <c r="Z119" s="75" t="e">
        <f t="shared" si="69"/>
        <v>#VALUE!</v>
      </c>
      <c r="AA119" s="13" t="str">
        <f t="shared" si="70"/>
        <v/>
      </c>
      <c r="AB119" s="70"/>
      <c r="AC119" s="75">
        <f t="shared" si="71"/>
        <v>0</v>
      </c>
      <c r="AE119" s="78" t="e">
        <f t="shared" si="72"/>
        <v>#VALUE!</v>
      </c>
    </row>
    <row r="120" spans="2:31" x14ac:dyDescent="0.25">
      <c r="B120" s="14" t="str">
        <f>+IF('Tipologie sottoutenze_consumi'!E144&gt;0,'Tipologie sottoutenze_consumi'!B144,"")</f>
        <v/>
      </c>
      <c r="C120" s="14"/>
      <c r="D120" s="75">
        <f>+IF(B120="",0,1*'Dati bolletta'!$D$30*'Dati bolletta'!$C$20*'Articolazione tariffaria'!$F$30)</f>
        <v>0</v>
      </c>
      <c r="E120" s="75">
        <f>+IF(B120="",0,1*'Dati bolletta'!$D$31*'Dati bolletta'!$C$20*'Articolazione tariffaria'!$F$31)</f>
        <v>0</v>
      </c>
      <c r="F120" s="75">
        <f>+IF(B120="",0,1*'Dati bolletta'!$D$32*'Dati bolletta'!$C$20*'Articolazione tariffaria'!$F$32)</f>
        <v>0</v>
      </c>
      <c r="G120" s="82">
        <f t="shared" ref="G120:G134" si="73">+SUM(D120:F120)</f>
        <v>0</v>
      </c>
      <c r="H120" s="67"/>
      <c r="I120" s="83" t="e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#VALUE!</v>
      </c>
      <c r="J120" s="75" t="e">
        <f>+'Tipologie sottoutenze_consumi'!E144*'Articolazione tariffaria'!F$26*'Dati bolletta'!$D$31</f>
        <v>#VALUE!</v>
      </c>
      <c r="K120" s="75" t="e">
        <f>+'Tipologie sottoutenze_consumi'!E144*'Articolazione tariffaria'!F$27*'Dati bolletta'!$D$32</f>
        <v>#VALUE!</v>
      </c>
      <c r="L120" s="82" t="e">
        <f t="shared" ref="L120:L134" si="74">+SUM(I120:K120)</f>
        <v>#VALUE!</v>
      </c>
      <c r="M120" s="67"/>
      <c r="N120" s="75">
        <f>+'Tipologie sottoutenze_consumi'!E144*'Articolazione tariffaria'!F$51*'Dati bolletta'!D$30</f>
        <v>0</v>
      </c>
      <c r="O120" s="75">
        <f>+'Tipologie sottoutenze_consumi'!E144*'Articolazione tariffaria'!F$51*'Dati bolletta'!$D$31</f>
        <v>0</v>
      </c>
      <c r="P120" s="75">
        <f>+'Tipologie sottoutenze_consumi'!E144*'Articolazione tariffaria'!F$51*'Dati bolletta'!$D$32</f>
        <v>0</v>
      </c>
      <c r="Q120" s="82">
        <f t="shared" ref="Q120:Q134" si="75">+SUM(N120:P120)</f>
        <v>0</v>
      </c>
      <c r="R120" s="67"/>
      <c r="S120" s="75" t="e">
        <f>+'Tipologie sottoutenze_consumi'!E144*'Articolazione tariffaria'!F$41*'Dati bolletta'!D$30</f>
        <v>#VALUE!</v>
      </c>
      <c r="T120" s="75" t="e">
        <f>+'Tipologie sottoutenze_consumi'!E144*'Articolazione tariffaria'!F$42*'Dati bolletta'!$D$31</f>
        <v>#VALUE!</v>
      </c>
      <c r="U120" s="75" t="e">
        <f>+'Tipologie sottoutenze_consumi'!E144*'Articolazione tariffaria'!F$43*'Dati bolletta'!$D$32</f>
        <v>#VALUE!</v>
      </c>
      <c r="V120" s="82" t="e">
        <f t="shared" ref="V120:V134" si="76">+SUM(S120:U120)</f>
        <v>#VALUE!</v>
      </c>
      <c r="W120" s="70"/>
      <c r="X120" s="75" t="e">
        <f t="shared" ref="X120:X134" si="77">+G120+L120+Q120+V120</f>
        <v>#VALUE!</v>
      </c>
      <c r="Y120" s="75" t="e">
        <f t="shared" ref="Y120:Y134" si="78">+X120*Y$3</f>
        <v>#VALUE!</v>
      </c>
      <c r="Z120" s="75" t="e">
        <f t="shared" ref="Z120:Z134" si="79">+X120+Y120</f>
        <v>#VALUE!</v>
      </c>
      <c r="AA120" s="13" t="str">
        <f t="shared" si="70"/>
        <v/>
      </c>
      <c r="AB120" s="70"/>
      <c r="AC120" s="75">
        <f t="shared" si="71"/>
        <v>0</v>
      </c>
      <c r="AE120" s="78" t="e">
        <f t="shared" ref="AE120:AE134" si="80">+Z120+AC120</f>
        <v>#VALUE!</v>
      </c>
    </row>
    <row r="121" spans="2:31" x14ac:dyDescent="0.25">
      <c r="B121" s="14" t="str">
        <f>+IF('Tipologie sottoutenze_consumi'!E145&gt;0,'Tipologie sottoutenze_consumi'!B145,"")</f>
        <v/>
      </c>
      <c r="C121" s="14"/>
      <c r="D121" s="75">
        <f>+IF(B121="",0,1*'Dati bolletta'!$D$30*'Dati bolletta'!$C$20*'Articolazione tariffaria'!$F$30)</f>
        <v>0</v>
      </c>
      <c r="E121" s="75">
        <f>+IF(B121="",0,1*'Dati bolletta'!$D$31*'Dati bolletta'!$C$20*'Articolazione tariffaria'!$F$31)</f>
        <v>0</v>
      </c>
      <c r="F121" s="75">
        <f>+IF(B121="",0,1*'Dati bolletta'!$D$32*'Dati bolletta'!$C$20*'Articolazione tariffaria'!$F$32)</f>
        <v>0</v>
      </c>
      <c r="G121" s="82">
        <f t="shared" si="73"/>
        <v>0</v>
      </c>
      <c r="H121" s="67"/>
      <c r="I121" s="83" t="e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#VALUE!</v>
      </c>
      <c r="J121" s="75" t="e">
        <f>+'Tipologie sottoutenze_consumi'!E145*'Articolazione tariffaria'!F$26*'Dati bolletta'!$D$31</f>
        <v>#VALUE!</v>
      </c>
      <c r="K121" s="75" t="e">
        <f>+'Tipologie sottoutenze_consumi'!E145*'Articolazione tariffaria'!F$27*'Dati bolletta'!$D$32</f>
        <v>#VALUE!</v>
      </c>
      <c r="L121" s="82" t="e">
        <f t="shared" si="74"/>
        <v>#VALUE!</v>
      </c>
      <c r="M121" s="67"/>
      <c r="N121" s="75">
        <f>+'Tipologie sottoutenze_consumi'!E145*'Articolazione tariffaria'!F$51*'Dati bolletta'!D$30</f>
        <v>0</v>
      </c>
      <c r="O121" s="75">
        <f>+'Tipologie sottoutenze_consumi'!E145*'Articolazione tariffaria'!F$51*'Dati bolletta'!$D$31</f>
        <v>0</v>
      </c>
      <c r="P121" s="75">
        <f>+'Tipologie sottoutenze_consumi'!E145*'Articolazione tariffaria'!F$51*'Dati bolletta'!$D$32</f>
        <v>0</v>
      </c>
      <c r="Q121" s="82">
        <f t="shared" si="75"/>
        <v>0</v>
      </c>
      <c r="R121" s="67"/>
      <c r="S121" s="75" t="e">
        <f>+'Tipologie sottoutenze_consumi'!E145*'Articolazione tariffaria'!F$41*'Dati bolletta'!D$30</f>
        <v>#VALUE!</v>
      </c>
      <c r="T121" s="75" t="e">
        <f>+'Tipologie sottoutenze_consumi'!E145*'Articolazione tariffaria'!F$42*'Dati bolletta'!$D$31</f>
        <v>#VALUE!</v>
      </c>
      <c r="U121" s="75" t="e">
        <f>+'Tipologie sottoutenze_consumi'!E145*'Articolazione tariffaria'!F$43*'Dati bolletta'!$D$32</f>
        <v>#VALUE!</v>
      </c>
      <c r="V121" s="82" t="e">
        <f t="shared" si="76"/>
        <v>#VALUE!</v>
      </c>
      <c r="W121" s="70"/>
      <c r="X121" s="75" t="e">
        <f t="shared" si="77"/>
        <v>#VALUE!</v>
      </c>
      <c r="Y121" s="75" t="e">
        <f t="shared" si="78"/>
        <v>#VALUE!</v>
      </c>
      <c r="Z121" s="75" t="e">
        <f t="shared" si="79"/>
        <v>#VALUE!</v>
      </c>
      <c r="AA121" s="13" t="str">
        <f t="shared" si="70"/>
        <v/>
      </c>
      <c r="AB121" s="70"/>
      <c r="AC121" s="75">
        <f t="shared" si="71"/>
        <v>0</v>
      </c>
      <c r="AE121" s="78" t="e">
        <f t="shared" si="80"/>
        <v>#VALUE!</v>
      </c>
    </row>
    <row r="122" spans="2:31" x14ac:dyDescent="0.25">
      <c r="B122" s="14" t="str">
        <f>+IF('Tipologie sottoutenze_consumi'!E146&gt;0,'Tipologie sottoutenze_consumi'!B146,"")</f>
        <v/>
      </c>
      <c r="C122" s="14"/>
      <c r="D122" s="75">
        <f>+IF(B122="",0,1*'Dati bolletta'!$D$30*'Dati bolletta'!$C$20*'Articolazione tariffaria'!$F$30)</f>
        <v>0</v>
      </c>
      <c r="E122" s="75">
        <f>+IF(B122="",0,1*'Dati bolletta'!$D$31*'Dati bolletta'!$C$20*'Articolazione tariffaria'!$F$31)</f>
        <v>0</v>
      </c>
      <c r="F122" s="75">
        <f>+IF(B122="",0,1*'Dati bolletta'!$D$32*'Dati bolletta'!$C$20*'Articolazione tariffaria'!$F$32)</f>
        <v>0</v>
      </c>
      <c r="G122" s="82">
        <f t="shared" si="73"/>
        <v>0</v>
      </c>
      <c r="H122" s="67"/>
      <c r="I122" s="83" t="e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#VALUE!</v>
      </c>
      <c r="J122" s="75" t="e">
        <f>+'Tipologie sottoutenze_consumi'!E146*'Articolazione tariffaria'!F$26*'Dati bolletta'!$D$31</f>
        <v>#VALUE!</v>
      </c>
      <c r="K122" s="75" t="e">
        <f>+'Tipologie sottoutenze_consumi'!E146*'Articolazione tariffaria'!F$27*'Dati bolletta'!$D$32</f>
        <v>#VALUE!</v>
      </c>
      <c r="L122" s="82" t="e">
        <f t="shared" si="74"/>
        <v>#VALUE!</v>
      </c>
      <c r="M122" s="67"/>
      <c r="N122" s="75">
        <f>+'Tipologie sottoutenze_consumi'!E146*'Articolazione tariffaria'!F$51*'Dati bolletta'!D$30</f>
        <v>0</v>
      </c>
      <c r="O122" s="75">
        <f>+'Tipologie sottoutenze_consumi'!E146*'Articolazione tariffaria'!F$51*'Dati bolletta'!$D$31</f>
        <v>0</v>
      </c>
      <c r="P122" s="75">
        <f>+'Tipologie sottoutenze_consumi'!E146*'Articolazione tariffaria'!F$51*'Dati bolletta'!$D$32</f>
        <v>0</v>
      </c>
      <c r="Q122" s="82">
        <f t="shared" si="75"/>
        <v>0</v>
      </c>
      <c r="R122" s="67"/>
      <c r="S122" s="75" t="e">
        <f>+'Tipologie sottoutenze_consumi'!E146*'Articolazione tariffaria'!F$41*'Dati bolletta'!D$30</f>
        <v>#VALUE!</v>
      </c>
      <c r="T122" s="75" t="e">
        <f>+'Tipologie sottoutenze_consumi'!E146*'Articolazione tariffaria'!F$42*'Dati bolletta'!$D$31</f>
        <v>#VALUE!</v>
      </c>
      <c r="U122" s="75" t="e">
        <f>+'Tipologie sottoutenze_consumi'!E146*'Articolazione tariffaria'!F$43*'Dati bolletta'!$D$32</f>
        <v>#VALUE!</v>
      </c>
      <c r="V122" s="82" t="e">
        <f t="shared" si="76"/>
        <v>#VALUE!</v>
      </c>
      <c r="W122" s="70"/>
      <c r="X122" s="75" t="e">
        <f t="shared" si="77"/>
        <v>#VALUE!</v>
      </c>
      <c r="Y122" s="75" t="e">
        <f t="shared" si="78"/>
        <v>#VALUE!</v>
      </c>
      <c r="Z122" s="75" t="e">
        <f t="shared" si="79"/>
        <v>#VALUE!</v>
      </c>
      <c r="AA122" s="13" t="str">
        <f t="shared" si="70"/>
        <v/>
      </c>
      <c r="AB122" s="70"/>
      <c r="AC122" s="75">
        <f t="shared" si="71"/>
        <v>0</v>
      </c>
      <c r="AE122" s="78" t="e">
        <f t="shared" si="80"/>
        <v>#VALUE!</v>
      </c>
    </row>
    <row r="123" spans="2:31" x14ac:dyDescent="0.25">
      <c r="B123" s="14" t="str">
        <f>+IF('Tipologie sottoutenze_consumi'!E147&gt;0,'Tipologie sottoutenze_consumi'!B147,"")</f>
        <v/>
      </c>
      <c r="C123" s="14"/>
      <c r="D123" s="75">
        <f>+IF(B123="",0,1*'Dati bolletta'!$D$30*'Dati bolletta'!$C$20*'Articolazione tariffaria'!$F$30)</f>
        <v>0</v>
      </c>
      <c r="E123" s="75">
        <f>+IF(B123="",0,1*'Dati bolletta'!$D$31*'Dati bolletta'!$C$20*'Articolazione tariffaria'!$F$31)</f>
        <v>0</v>
      </c>
      <c r="F123" s="75">
        <f>+IF(B123="",0,1*'Dati bolletta'!$D$32*'Dati bolletta'!$C$20*'Articolazione tariffaria'!$F$32)</f>
        <v>0</v>
      </c>
      <c r="G123" s="82">
        <f t="shared" si="73"/>
        <v>0</v>
      </c>
      <c r="H123" s="67"/>
      <c r="I123" s="83" t="e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#VALUE!</v>
      </c>
      <c r="J123" s="75" t="e">
        <f>+'Tipologie sottoutenze_consumi'!E147*'Articolazione tariffaria'!F$26*'Dati bolletta'!$D$31</f>
        <v>#VALUE!</v>
      </c>
      <c r="K123" s="75" t="e">
        <f>+'Tipologie sottoutenze_consumi'!E147*'Articolazione tariffaria'!F$27*'Dati bolletta'!$D$32</f>
        <v>#VALUE!</v>
      </c>
      <c r="L123" s="82" t="e">
        <f t="shared" si="74"/>
        <v>#VALUE!</v>
      </c>
      <c r="M123" s="67"/>
      <c r="N123" s="75">
        <f>+'Tipologie sottoutenze_consumi'!E147*'Articolazione tariffaria'!F$51*'Dati bolletta'!D$30</f>
        <v>0</v>
      </c>
      <c r="O123" s="75">
        <f>+'Tipologie sottoutenze_consumi'!E147*'Articolazione tariffaria'!F$51*'Dati bolletta'!$D$31</f>
        <v>0</v>
      </c>
      <c r="P123" s="75">
        <f>+'Tipologie sottoutenze_consumi'!E147*'Articolazione tariffaria'!F$51*'Dati bolletta'!$D$32</f>
        <v>0</v>
      </c>
      <c r="Q123" s="82">
        <f t="shared" si="75"/>
        <v>0</v>
      </c>
      <c r="R123" s="67"/>
      <c r="S123" s="75" t="e">
        <f>+'Tipologie sottoutenze_consumi'!E147*'Articolazione tariffaria'!F$41*'Dati bolletta'!D$30</f>
        <v>#VALUE!</v>
      </c>
      <c r="T123" s="75" t="e">
        <f>+'Tipologie sottoutenze_consumi'!E147*'Articolazione tariffaria'!F$42*'Dati bolletta'!$D$31</f>
        <v>#VALUE!</v>
      </c>
      <c r="U123" s="75" t="e">
        <f>+'Tipologie sottoutenze_consumi'!E147*'Articolazione tariffaria'!F$43*'Dati bolletta'!$D$32</f>
        <v>#VALUE!</v>
      </c>
      <c r="V123" s="82" t="e">
        <f t="shared" si="76"/>
        <v>#VALUE!</v>
      </c>
      <c r="W123" s="70"/>
      <c r="X123" s="75" t="e">
        <f t="shared" si="77"/>
        <v>#VALUE!</v>
      </c>
      <c r="Y123" s="75" t="e">
        <f t="shared" si="78"/>
        <v>#VALUE!</v>
      </c>
      <c r="Z123" s="75" t="e">
        <f t="shared" si="79"/>
        <v>#VALUE!</v>
      </c>
      <c r="AA123" s="13" t="str">
        <f t="shared" si="70"/>
        <v/>
      </c>
      <c r="AB123" s="70"/>
      <c r="AC123" s="75">
        <f t="shared" si="71"/>
        <v>0</v>
      </c>
      <c r="AE123" s="78" t="e">
        <f t="shared" si="80"/>
        <v>#VALUE!</v>
      </c>
    </row>
    <row r="124" spans="2:31" x14ac:dyDescent="0.25">
      <c r="B124" s="14" t="str">
        <f>+IF('Tipologie sottoutenze_consumi'!E148&gt;0,'Tipologie sottoutenze_consumi'!B148,"")</f>
        <v/>
      </c>
      <c r="C124" s="14"/>
      <c r="D124" s="75">
        <f>+IF(B124="",0,1*'Dati bolletta'!$D$30*'Dati bolletta'!$C$20*'Articolazione tariffaria'!$F$30)</f>
        <v>0</v>
      </c>
      <c r="E124" s="75">
        <f>+IF(B124="",0,1*'Dati bolletta'!$D$31*'Dati bolletta'!$C$20*'Articolazione tariffaria'!$F$31)</f>
        <v>0</v>
      </c>
      <c r="F124" s="75">
        <f>+IF(B124="",0,1*'Dati bolletta'!$D$32*'Dati bolletta'!$C$20*'Articolazione tariffaria'!$F$32)</f>
        <v>0</v>
      </c>
      <c r="G124" s="82">
        <f t="shared" si="73"/>
        <v>0</v>
      </c>
      <c r="H124" s="67"/>
      <c r="I124" s="83" t="e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#VALUE!</v>
      </c>
      <c r="J124" s="75" t="e">
        <f>+'Tipologie sottoutenze_consumi'!E148*'Articolazione tariffaria'!F$26*'Dati bolletta'!$D$31</f>
        <v>#VALUE!</v>
      </c>
      <c r="K124" s="75" t="e">
        <f>+'Tipologie sottoutenze_consumi'!E148*'Articolazione tariffaria'!F$27*'Dati bolletta'!$D$32</f>
        <v>#VALUE!</v>
      </c>
      <c r="L124" s="82" t="e">
        <f t="shared" si="74"/>
        <v>#VALUE!</v>
      </c>
      <c r="M124" s="67"/>
      <c r="N124" s="75">
        <f>+'Tipologie sottoutenze_consumi'!E148*'Articolazione tariffaria'!F$51*'Dati bolletta'!D$30</f>
        <v>0</v>
      </c>
      <c r="O124" s="75">
        <f>+'Tipologie sottoutenze_consumi'!E148*'Articolazione tariffaria'!F$51*'Dati bolletta'!$D$31</f>
        <v>0</v>
      </c>
      <c r="P124" s="75">
        <f>+'Tipologie sottoutenze_consumi'!E148*'Articolazione tariffaria'!F$51*'Dati bolletta'!$D$32</f>
        <v>0</v>
      </c>
      <c r="Q124" s="82">
        <f t="shared" si="75"/>
        <v>0</v>
      </c>
      <c r="R124" s="67"/>
      <c r="S124" s="75" t="e">
        <f>+'Tipologie sottoutenze_consumi'!E148*'Articolazione tariffaria'!F$41*'Dati bolletta'!D$30</f>
        <v>#VALUE!</v>
      </c>
      <c r="T124" s="75" t="e">
        <f>+'Tipologie sottoutenze_consumi'!E148*'Articolazione tariffaria'!F$42*'Dati bolletta'!$D$31</f>
        <v>#VALUE!</v>
      </c>
      <c r="U124" s="75" t="e">
        <f>+'Tipologie sottoutenze_consumi'!E148*'Articolazione tariffaria'!F$43*'Dati bolletta'!$D$32</f>
        <v>#VALUE!</v>
      </c>
      <c r="V124" s="82" t="e">
        <f t="shared" si="76"/>
        <v>#VALUE!</v>
      </c>
      <c r="W124" s="70"/>
      <c r="X124" s="75" t="e">
        <f t="shared" si="77"/>
        <v>#VALUE!</v>
      </c>
      <c r="Y124" s="75" t="e">
        <f t="shared" si="78"/>
        <v>#VALUE!</v>
      </c>
      <c r="Z124" s="75" t="e">
        <f t="shared" si="79"/>
        <v>#VALUE!</v>
      </c>
      <c r="AA124" s="13" t="str">
        <f t="shared" si="70"/>
        <v/>
      </c>
      <c r="AB124" s="70"/>
      <c r="AC124" s="75">
        <f t="shared" si="71"/>
        <v>0</v>
      </c>
      <c r="AE124" s="78" t="e">
        <f t="shared" si="80"/>
        <v>#VALUE!</v>
      </c>
    </row>
    <row r="125" spans="2:31" x14ac:dyDescent="0.25">
      <c r="B125" s="14" t="str">
        <f>+IF('Tipologie sottoutenze_consumi'!E149&gt;0,'Tipologie sottoutenze_consumi'!B149,"")</f>
        <v/>
      </c>
      <c r="C125" s="14"/>
      <c r="D125" s="75">
        <f>+IF(B125="",0,1*'Dati bolletta'!$D$30*'Dati bolletta'!$C$20*'Articolazione tariffaria'!$F$30)</f>
        <v>0</v>
      </c>
      <c r="E125" s="75">
        <f>+IF(B125="",0,1*'Dati bolletta'!$D$31*'Dati bolletta'!$C$20*'Articolazione tariffaria'!$F$31)</f>
        <v>0</v>
      </c>
      <c r="F125" s="75">
        <f>+IF(B125="",0,1*'Dati bolletta'!$D$32*'Dati bolletta'!$C$20*'Articolazione tariffaria'!$F$32)</f>
        <v>0</v>
      </c>
      <c r="G125" s="82">
        <f t="shared" si="73"/>
        <v>0</v>
      </c>
      <c r="H125" s="67"/>
      <c r="I125" s="83" t="e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#VALUE!</v>
      </c>
      <c r="J125" s="75" t="e">
        <f>+'Tipologie sottoutenze_consumi'!E149*'Articolazione tariffaria'!F$26*'Dati bolletta'!$D$31</f>
        <v>#VALUE!</v>
      </c>
      <c r="K125" s="75" t="e">
        <f>+'Tipologie sottoutenze_consumi'!E149*'Articolazione tariffaria'!F$27*'Dati bolletta'!$D$32</f>
        <v>#VALUE!</v>
      </c>
      <c r="L125" s="82" t="e">
        <f t="shared" si="74"/>
        <v>#VALUE!</v>
      </c>
      <c r="M125" s="67"/>
      <c r="N125" s="75">
        <f>+'Tipologie sottoutenze_consumi'!E149*'Articolazione tariffaria'!F$51*'Dati bolletta'!D$30</f>
        <v>0</v>
      </c>
      <c r="O125" s="75">
        <f>+'Tipologie sottoutenze_consumi'!E149*'Articolazione tariffaria'!F$51*'Dati bolletta'!$D$31</f>
        <v>0</v>
      </c>
      <c r="P125" s="75">
        <f>+'Tipologie sottoutenze_consumi'!E149*'Articolazione tariffaria'!F$51*'Dati bolletta'!$D$32</f>
        <v>0</v>
      </c>
      <c r="Q125" s="82">
        <f t="shared" si="75"/>
        <v>0</v>
      </c>
      <c r="R125" s="67"/>
      <c r="S125" s="75" t="e">
        <f>+'Tipologie sottoutenze_consumi'!E149*'Articolazione tariffaria'!F$41*'Dati bolletta'!D$30</f>
        <v>#VALUE!</v>
      </c>
      <c r="T125" s="75" t="e">
        <f>+'Tipologie sottoutenze_consumi'!E149*'Articolazione tariffaria'!F$42*'Dati bolletta'!$D$31</f>
        <v>#VALUE!</v>
      </c>
      <c r="U125" s="75" t="e">
        <f>+'Tipologie sottoutenze_consumi'!E149*'Articolazione tariffaria'!F$43*'Dati bolletta'!$D$32</f>
        <v>#VALUE!</v>
      </c>
      <c r="V125" s="82" t="e">
        <f t="shared" si="76"/>
        <v>#VALUE!</v>
      </c>
      <c r="W125" s="70"/>
      <c r="X125" s="75" t="e">
        <f t="shared" si="77"/>
        <v>#VALUE!</v>
      </c>
      <c r="Y125" s="75" t="e">
        <f t="shared" si="78"/>
        <v>#VALUE!</v>
      </c>
      <c r="Z125" s="75" t="e">
        <f t="shared" si="79"/>
        <v>#VALUE!</v>
      </c>
      <c r="AA125" s="13" t="str">
        <f t="shared" si="70"/>
        <v/>
      </c>
      <c r="AB125" s="70"/>
      <c r="AC125" s="75">
        <f t="shared" si="71"/>
        <v>0</v>
      </c>
      <c r="AE125" s="78" t="e">
        <f t="shared" si="80"/>
        <v>#VALUE!</v>
      </c>
    </row>
    <row r="126" spans="2:31" x14ac:dyDescent="0.25">
      <c r="B126" s="14" t="str">
        <f>+IF('Tipologie sottoutenze_consumi'!E150&gt;0,'Tipologie sottoutenze_consumi'!B150,"")</f>
        <v/>
      </c>
      <c r="C126" s="14"/>
      <c r="D126" s="75">
        <f>+IF(B126="",0,1*'Dati bolletta'!$D$30*'Dati bolletta'!$C$20*'Articolazione tariffaria'!$F$30)</f>
        <v>0</v>
      </c>
      <c r="E126" s="75">
        <f>+IF(B126="",0,1*'Dati bolletta'!$D$31*'Dati bolletta'!$C$20*'Articolazione tariffaria'!$F$31)</f>
        <v>0</v>
      </c>
      <c r="F126" s="75">
        <f>+IF(B126="",0,1*'Dati bolletta'!$D$32*'Dati bolletta'!$C$20*'Articolazione tariffaria'!$F$32)</f>
        <v>0</v>
      </c>
      <c r="G126" s="82">
        <f t="shared" si="73"/>
        <v>0</v>
      </c>
      <c r="H126" s="67"/>
      <c r="I126" s="83" t="e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#VALUE!</v>
      </c>
      <c r="J126" s="75" t="e">
        <f>+'Tipologie sottoutenze_consumi'!E150*'Articolazione tariffaria'!F$26*'Dati bolletta'!$D$31</f>
        <v>#VALUE!</v>
      </c>
      <c r="K126" s="75" t="e">
        <f>+'Tipologie sottoutenze_consumi'!E150*'Articolazione tariffaria'!F$27*'Dati bolletta'!$D$32</f>
        <v>#VALUE!</v>
      </c>
      <c r="L126" s="82" t="e">
        <f t="shared" si="74"/>
        <v>#VALUE!</v>
      </c>
      <c r="M126" s="67"/>
      <c r="N126" s="75">
        <f>+'Tipologie sottoutenze_consumi'!E150*'Articolazione tariffaria'!F$51*'Dati bolletta'!D$30</f>
        <v>0</v>
      </c>
      <c r="O126" s="75">
        <f>+'Tipologie sottoutenze_consumi'!E150*'Articolazione tariffaria'!F$51*'Dati bolletta'!$D$31</f>
        <v>0</v>
      </c>
      <c r="P126" s="75">
        <f>+'Tipologie sottoutenze_consumi'!E150*'Articolazione tariffaria'!F$51*'Dati bolletta'!$D$32</f>
        <v>0</v>
      </c>
      <c r="Q126" s="82">
        <f t="shared" si="75"/>
        <v>0</v>
      </c>
      <c r="R126" s="67"/>
      <c r="S126" s="75" t="e">
        <f>+'Tipologie sottoutenze_consumi'!E150*'Articolazione tariffaria'!F$41*'Dati bolletta'!D$30</f>
        <v>#VALUE!</v>
      </c>
      <c r="T126" s="75" t="e">
        <f>+'Tipologie sottoutenze_consumi'!E150*'Articolazione tariffaria'!F$42*'Dati bolletta'!$D$31</f>
        <v>#VALUE!</v>
      </c>
      <c r="U126" s="75" t="e">
        <f>+'Tipologie sottoutenze_consumi'!E150*'Articolazione tariffaria'!F$43*'Dati bolletta'!$D$32</f>
        <v>#VALUE!</v>
      </c>
      <c r="V126" s="82" t="e">
        <f t="shared" si="76"/>
        <v>#VALUE!</v>
      </c>
      <c r="W126" s="70"/>
      <c r="X126" s="75" t="e">
        <f t="shared" si="77"/>
        <v>#VALUE!</v>
      </c>
      <c r="Y126" s="75" t="e">
        <f t="shared" si="78"/>
        <v>#VALUE!</v>
      </c>
      <c r="Z126" s="75" t="e">
        <f t="shared" si="79"/>
        <v>#VALUE!</v>
      </c>
      <c r="AA126" s="13" t="str">
        <f t="shared" si="70"/>
        <v/>
      </c>
      <c r="AB126" s="70"/>
      <c r="AC126" s="75">
        <f t="shared" si="71"/>
        <v>0</v>
      </c>
      <c r="AE126" s="78" t="e">
        <f t="shared" si="80"/>
        <v>#VALUE!</v>
      </c>
    </row>
    <row r="127" spans="2:31" x14ac:dyDescent="0.25">
      <c r="B127" s="14" t="str">
        <f>+IF('Tipologie sottoutenze_consumi'!E151&gt;0,'Tipologie sottoutenze_consumi'!B151,"")</f>
        <v/>
      </c>
      <c r="C127" s="14"/>
      <c r="D127" s="75">
        <f>+IF(B127="",0,1*'Dati bolletta'!$D$30*'Dati bolletta'!$C$20*'Articolazione tariffaria'!$F$30)</f>
        <v>0</v>
      </c>
      <c r="E127" s="75">
        <f>+IF(B127="",0,1*'Dati bolletta'!$D$31*'Dati bolletta'!$C$20*'Articolazione tariffaria'!$F$31)</f>
        <v>0</v>
      </c>
      <c r="F127" s="75">
        <f>+IF(B127="",0,1*'Dati bolletta'!$D$32*'Dati bolletta'!$C$20*'Articolazione tariffaria'!$F$32)</f>
        <v>0</v>
      </c>
      <c r="G127" s="82">
        <f t="shared" si="73"/>
        <v>0</v>
      </c>
      <c r="H127" s="67"/>
      <c r="I127" s="83" t="e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#VALUE!</v>
      </c>
      <c r="J127" s="75" t="e">
        <f>+'Tipologie sottoutenze_consumi'!E151*'Articolazione tariffaria'!F$26*'Dati bolletta'!$D$31</f>
        <v>#VALUE!</v>
      </c>
      <c r="K127" s="75" t="e">
        <f>+'Tipologie sottoutenze_consumi'!E151*'Articolazione tariffaria'!F$27*'Dati bolletta'!$D$32</f>
        <v>#VALUE!</v>
      </c>
      <c r="L127" s="82" t="e">
        <f t="shared" si="74"/>
        <v>#VALUE!</v>
      </c>
      <c r="M127" s="67"/>
      <c r="N127" s="75">
        <f>+'Tipologie sottoutenze_consumi'!E151*'Articolazione tariffaria'!F$51*'Dati bolletta'!D$30</f>
        <v>0</v>
      </c>
      <c r="O127" s="75">
        <f>+'Tipologie sottoutenze_consumi'!E151*'Articolazione tariffaria'!F$51*'Dati bolletta'!$D$31</f>
        <v>0</v>
      </c>
      <c r="P127" s="75">
        <f>+'Tipologie sottoutenze_consumi'!E151*'Articolazione tariffaria'!F$51*'Dati bolletta'!$D$32</f>
        <v>0</v>
      </c>
      <c r="Q127" s="82">
        <f t="shared" si="75"/>
        <v>0</v>
      </c>
      <c r="R127" s="67"/>
      <c r="S127" s="75" t="e">
        <f>+'Tipologie sottoutenze_consumi'!E151*'Articolazione tariffaria'!F$41*'Dati bolletta'!D$30</f>
        <v>#VALUE!</v>
      </c>
      <c r="T127" s="75" t="e">
        <f>+'Tipologie sottoutenze_consumi'!E151*'Articolazione tariffaria'!F$42*'Dati bolletta'!$D$31</f>
        <v>#VALUE!</v>
      </c>
      <c r="U127" s="75" t="e">
        <f>+'Tipologie sottoutenze_consumi'!E151*'Articolazione tariffaria'!F$43*'Dati bolletta'!$D$32</f>
        <v>#VALUE!</v>
      </c>
      <c r="V127" s="82" t="e">
        <f t="shared" si="76"/>
        <v>#VALUE!</v>
      </c>
      <c r="W127" s="70"/>
      <c r="X127" s="75" t="e">
        <f t="shared" si="77"/>
        <v>#VALUE!</v>
      </c>
      <c r="Y127" s="75" t="e">
        <f t="shared" si="78"/>
        <v>#VALUE!</v>
      </c>
      <c r="Z127" s="75" t="e">
        <f t="shared" si="79"/>
        <v>#VALUE!</v>
      </c>
      <c r="AA127" s="13" t="str">
        <f t="shared" si="70"/>
        <v/>
      </c>
      <c r="AB127" s="70"/>
      <c r="AC127" s="75">
        <f t="shared" si="71"/>
        <v>0</v>
      </c>
      <c r="AE127" s="78" t="e">
        <f t="shared" si="80"/>
        <v>#VALUE!</v>
      </c>
    </row>
    <row r="128" spans="2:31" x14ac:dyDescent="0.25">
      <c r="B128" s="14" t="str">
        <f>+IF('Tipologie sottoutenze_consumi'!E152&gt;0,'Tipologie sottoutenze_consumi'!B152,"")</f>
        <v/>
      </c>
      <c r="C128" s="14"/>
      <c r="D128" s="75">
        <f>+IF(B128="",0,1*'Dati bolletta'!$D$30*'Dati bolletta'!$C$20*'Articolazione tariffaria'!$F$30)</f>
        <v>0</v>
      </c>
      <c r="E128" s="75">
        <f>+IF(B128="",0,1*'Dati bolletta'!$D$31*'Dati bolletta'!$C$20*'Articolazione tariffaria'!$F$31)</f>
        <v>0</v>
      </c>
      <c r="F128" s="75">
        <f>+IF(B128="",0,1*'Dati bolletta'!$D$32*'Dati bolletta'!$C$20*'Articolazione tariffaria'!$F$32)</f>
        <v>0</v>
      </c>
      <c r="G128" s="82">
        <f t="shared" si="73"/>
        <v>0</v>
      </c>
      <c r="H128" s="67"/>
      <c r="I128" s="83" t="e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#VALUE!</v>
      </c>
      <c r="J128" s="75" t="e">
        <f>+'Tipologie sottoutenze_consumi'!E152*'Articolazione tariffaria'!F$26*'Dati bolletta'!$D$31</f>
        <v>#VALUE!</v>
      </c>
      <c r="K128" s="75" t="e">
        <f>+'Tipologie sottoutenze_consumi'!E152*'Articolazione tariffaria'!F$27*'Dati bolletta'!$D$32</f>
        <v>#VALUE!</v>
      </c>
      <c r="L128" s="82" t="e">
        <f t="shared" si="74"/>
        <v>#VALUE!</v>
      </c>
      <c r="M128" s="67"/>
      <c r="N128" s="75">
        <f>+'Tipologie sottoutenze_consumi'!E152*'Articolazione tariffaria'!F$51*'Dati bolletta'!D$30</f>
        <v>0</v>
      </c>
      <c r="O128" s="75">
        <f>+'Tipologie sottoutenze_consumi'!E152*'Articolazione tariffaria'!F$51*'Dati bolletta'!$D$31</f>
        <v>0</v>
      </c>
      <c r="P128" s="75">
        <f>+'Tipologie sottoutenze_consumi'!E152*'Articolazione tariffaria'!F$51*'Dati bolletta'!$D$32</f>
        <v>0</v>
      </c>
      <c r="Q128" s="82">
        <f t="shared" si="75"/>
        <v>0</v>
      </c>
      <c r="R128" s="67"/>
      <c r="S128" s="75" t="e">
        <f>+'Tipologie sottoutenze_consumi'!E152*'Articolazione tariffaria'!F$41*'Dati bolletta'!D$30</f>
        <v>#VALUE!</v>
      </c>
      <c r="T128" s="75" t="e">
        <f>+'Tipologie sottoutenze_consumi'!E152*'Articolazione tariffaria'!F$42*'Dati bolletta'!$D$31</f>
        <v>#VALUE!</v>
      </c>
      <c r="U128" s="75" t="e">
        <f>+'Tipologie sottoutenze_consumi'!E152*'Articolazione tariffaria'!F$43*'Dati bolletta'!$D$32</f>
        <v>#VALUE!</v>
      </c>
      <c r="V128" s="82" t="e">
        <f t="shared" si="76"/>
        <v>#VALUE!</v>
      </c>
      <c r="W128" s="70"/>
      <c r="X128" s="75" t="e">
        <f t="shared" si="77"/>
        <v>#VALUE!</v>
      </c>
      <c r="Y128" s="75" t="e">
        <f t="shared" si="78"/>
        <v>#VALUE!</v>
      </c>
      <c r="Z128" s="75" t="e">
        <f t="shared" si="79"/>
        <v>#VALUE!</v>
      </c>
      <c r="AA128" s="13" t="str">
        <f t="shared" si="70"/>
        <v/>
      </c>
      <c r="AB128" s="70"/>
      <c r="AC128" s="75">
        <f t="shared" si="71"/>
        <v>0</v>
      </c>
      <c r="AE128" s="78" t="e">
        <f t="shared" si="80"/>
        <v>#VALUE!</v>
      </c>
    </row>
    <row r="129" spans="2:31" x14ac:dyDescent="0.25">
      <c r="B129" s="14" t="str">
        <f>+IF('Tipologie sottoutenze_consumi'!E153&gt;0,'Tipologie sottoutenze_consumi'!B153,"")</f>
        <v/>
      </c>
      <c r="C129" s="14"/>
      <c r="D129" s="75">
        <f>+IF(B129="",0,1*'Dati bolletta'!$D$30*'Dati bolletta'!$C$20*'Articolazione tariffaria'!$F$30)</f>
        <v>0</v>
      </c>
      <c r="E129" s="75">
        <f>+IF(B129="",0,1*'Dati bolletta'!$D$31*'Dati bolletta'!$C$20*'Articolazione tariffaria'!$F$31)</f>
        <v>0</v>
      </c>
      <c r="F129" s="75">
        <f>+IF(B129="",0,1*'Dati bolletta'!$D$32*'Dati bolletta'!$C$20*'Articolazione tariffaria'!$F$32)</f>
        <v>0</v>
      </c>
      <c r="G129" s="82">
        <f t="shared" si="73"/>
        <v>0</v>
      </c>
      <c r="H129" s="67"/>
      <c r="I129" s="83" t="e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#VALUE!</v>
      </c>
      <c r="J129" s="75" t="e">
        <f>+'Tipologie sottoutenze_consumi'!E153*'Articolazione tariffaria'!F$26*'Dati bolletta'!$D$31</f>
        <v>#VALUE!</v>
      </c>
      <c r="K129" s="75" t="e">
        <f>+'Tipologie sottoutenze_consumi'!E153*'Articolazione tariffaria'!F$27*'Dati bolletta'!$D$32</f>
        <v>#VALUE!</v>
      </c>
      <c r="L129" s="82" t="e">
        <f t="shared" si="74"/>
        <v>#VALUE!</v>
      </c>
      <c r="M129" s="67"/>
      <c r="N129" s="75">
        <f>+'Tipologie sottoutenze_consumi'!E153*'Articolazione tariffaria'!F$51*'Dati bolletta'!D$30</f>
        <v>0</v>
      </c>
      <c r="O129" s="75">
        <f>+'Tipologie sottoutenze_consumi'!E153*'Articolazione tariffaria'!F$51*'Dati bolletta'!$D$31</f>
        <v>0</v>
      </c>
      <c r="P129" s="75">
        <f>+'Tipologie sottoutenze_consumi'!E153*'Articolazione tariffaria'!F$51*'Dati bolletta'!$D$32</f>
        <v>0</v>
      </c>
      <c r="Q129" s="82">
        <f t="shared" si="75"/>
        <v>0</v>
      </c>
      <c r="R129" s="67"/>
      <c r="S129" s="75" t="e">
        <f>+'Tipologie sottoutenze_consumi'!E153*'Articolazione tariffaria'!F$41*'Dati bolletta'!D$30</f>
        <v>#VALUE!</v>
      </c>
      <c r="T129" s="75" t="e">
        <f>+'Tipologie sottoutenze_consumi'!E153*'Articolazione tariffaria'!F$42*'Dati bolletta'!$D$31</f>
        <v>#VALUE!</v>
      </c>
      <c r="U129" s="75" t="e">
        <f>+'Tipologie sottoutenze_consumi'!E153*'Articolazione tariffaria'!F$43*'Dati bolletta'!$D$32</f>
        <v>#VALUE!</v>
      </c>
      <c r="V129" s="82" t="e">
        <f t="shared" si="76"/>
        <v>#VALUE!</v>
      </c>
      <c r="W129" s="70"/>
      <c r="X129" s="75" t="e">
        <f t="shared" si="77"/>
        <v>#VALUE!</v>
      </c>
      <c r="Y129" s="75" t="e">
        <f t="shared" si="78"/>
        <v>#VALUE!</v>
      </c>
      <c r="Z129" s="75" t="e">
        <f t="shared" si="79"/>
        <v>#VALUE!</v>
      </c>
      <c r="AA129" s="13" t="str">
        <f t="shared" si="70"/>
        <v/>
      </c>
      <c r="AB129" s="70"/>
      <c r="AC129" s="75">
        <f t="shared" si="71"/>
        <v>0</v>
      </c>
      <c r="AE129" s="78" t="e">
        <f t="shared" si="80"/>
        <v>#VALUE!</v>
      </c>
    </row>
    <row r="130" spans="2:31" x14ac:dyDescent="0.25">
      <c r="B130" s="14" t="str">
        <f>+IF('Tipologie sottoutenze_consumi'!E154&gt;0,'Tipologie sottoutenze_consumi'!B154,"")</f>
        <v/>
      </c>
      <c r="C130" s="14"/>
      <c r="D130" s="75">
        <f>+IF(B130="",0,1*'Dati bolletta'!$D$30*'Dati bolletta'!$C$20*'Articolazione tariffaria'!$F$30)</f>
        <v>0</v>
      </c>
      <c r="E130" s="75">
        <f>+IF(B130="",0,1*'Dati bolletta'!$D$31*'Dati bolletta'!$C$20*'Articolazione tariffaria'!$F$31)</f>
        <v>0</v>
      </c>
      <c r="F130" s="75">
        <f>+IF(B130="",0,1*'Dati bolletta'!$D$32*'Dati bolletta'!$C$20*'Articolazione tariffaria'!$F$32)</f>
        <v>0</v>
      </c>
      <c r="G130" s="82">
        <f t="shared" si="73"/>
        <v>0</v>
      </c>
      <c r="H130" s="67"/>
      <c r="I130" s="83" t="e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#VALUE!</v>
      </c>
      <c r="J130" s="75" t="e">
        <f>+'Tipologie sottoutenze_consumi'!E154*'Articolazione tariffaria'!F$26*'Dati bolletta'!$D$31</f>
        <v>#VALUE!</v>
      </c>
      <c r="K130" s="75" t="e">
        <f>+'Tipologie sottoutenze_consumi'!E154*'Articolazione tariffaria'!F$27*'Dati bolletta'!$D$32</f>
        <v>#VALUE!</v>
      </c>
      <c r="L130" s="82" t="e">
        <f t="shared" si="74"/>
        <v>#VALUE!</v>
      </c>
      <c r="M130" s="67"/>
      <c r="N130" s="75">
        <f>+'Tipologie sottoutenze_consumi'!E154*'Articolazione tariffaria'!F$51*'Dati bolletta'!D$30</f>
        <v>0</v>
      </c>
      <c r="O130" s="75">
        <f>+'Tipologie sottoutenze_consumi'!E154*'Articolazione tariffaria'!F$51*'Dati bolletta'!$D$31</f>
        <v>0</v>
      </c>
      <c r="P130" s="75">
        <f>+'Tipologie sottoutenze_consumi'!E154*'Articolazione tariffaria'!F$51*'Dati bolletta'!$D$32</f>
        <v>0</v>
      </c>
      <c r="Q130" s="82">
        <f t="shared" si="75"/>
        <v>0</v>
      </c>
      <c r="R130" s="67"/>
      <c r="S130" s="75" t="e">
        <f>+'Tipologie sottoutenze_consumi'!E154*'Articolazione tariffaria'!F$41*'Dati bolletta'!D$30</f>
        <v>#VALUE!</v>
      </c>
      <c r="T130" s="75" t="e">
        <f>+'Tipologie sottoutenze_consumi'!E154*'Articolazione tariffaria'!F$42*'Dati bolletta'!$D$31</f>
        <v>#VALUE!</v>
      </c>
      <c r="U130" s="75" t="e">
        <f>+'Tipologie sottoutenze_consumi'!E154*'Articolazione tariffaria'!F$43*'Dati bolletta'!$D$32</f>
        <v>#VALUE!</v>
      </c>
      <c r="V130" s="82" t="e">
        <f t="shared" si="76"/>
        <v>#VALUE!</v>
      </c>
      <c r="W130" s="70"/>
      <c r="X130" s="75" t="e">
        <f t="shared" si="77"/>
        <v>#VALUE!</v>
      </c>
      <c r="Y130" s="75" t="e">
        <f t="shared" si="78"/>
        <v>#VALUE!</v>
      </c>
      <c r="Z130" s="75" t="e">
        <f t="shared" si="79"/>
        <v>#VALUE!</v>
      </c>
      <c r="AA130" s="13" t="str">
        <f t="shared" si="70"/>
        <v/>
      </c>
      <c r="AB130" s="70"/>
      <c r="AC130" s="75">
        <f t="shared" si="71"/>
        <v>0</v>
      </c>
      <c r="AE130" s="78" t="e">
        <f t="shared" si="80"/>
        <v>#VALUE!</v>
      </c>
    </row>
    <row r="131" spans="2:31" x14ac:dyDescent="0.25">
      <c r="B131" s="14" t="str">
        <f>+IF('Tipologie sottoutenze_consumi'!E155&gt;0,'Tipologie sottoutenze_consumi'!B155,"")</f>
        <v/>
      </c>
      <c r="C131" s="14"/>
      <c r="D131" s="75">
        <f>+IF(B131="",0,1*'Dati bolletta'!$D$30*'Dati bolletta'!$C$20*'Articolazione tariffaria'!$F$30)</f>
        <v>0</v>
      </c>
      <c r="E131" s="75">
        <f>+IF(B131="",0,1*'Dati bolletta'!$D$31*'Dati bolletta'!$C$20*'Articolazione tariffaria'!$F$31)</f>
        <v>0</v>
      </c>
      <c r="F131" s="75">
        <f>+IF(B131="",0,1*'Dati bolletta'!$D$32*'Dati bolletta'!$C$20*'Articolazione tariffaria'!$F$32)</f>
        <v>0</v>
      </c>
      <c r="G131" s="82">
        <f t="shared" si="73"/>
        <v>0</v>
      </c>
      <c r="H131" s="67"/>
      <c r="I131" s="83" t="e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#VALUE!</v>
      </c>
      <c r="J131" s="75" t="e">
        <f>+'Tipologie sottoutenze_consumi'!E155*'Articolazione tariffaria'!F$26*'Dati bolletta'!$D$31</f>
        <v>#VALUE!</v>
      </c>
      <c r="K131" s="75" t="e">
        <f>+'Tipologie sottoutenze_consumi'!E155*'Articolazione tariffaria'!F$27*'Dati bolletta'!$D$32</f>
        <v>#VALUE!</v>
      </c>
      <c r="L131" s="82" t="e">
        <f t="shared" si="74"/>
        <v>#VALUE!</v>
      </c>
      <c r="M131" s="67"/>
      <c r="N131" s="75">
        <f>+'Tipologie sottoutenze_consumi'!E155*'Articolazione tariffaria'!F$51*'Dati bolletta'!D$30</f>
        <v>0</v>
      </c>
      <c r="O131" s="75">
        <f>+'Tipologie sottoutenze_consumi'!E155*'Articolazione tariffaria'!F$51*'Dati bolletta'!$D$31</f>
        <v>0</v>
      </c>
      <c r="P131" s="75">
        <f>+'Tipologie sottoutenze_consumi'!E155*'Articolazione tariffaria'!F$51*'Dati bolletta'!$D$32</f>
        <v>0</v>
      </c>
      <c r="Q131" s="82">
        <f t="shared" si="75"/>
        <v>0</v>
      </c>
      <c r="R131" s="67"/>
      <c r="S131" s="75" t="e">
        <f>+'Tipologie sottoutenze_consumi'!E155*'Articolazione tariffaria'!F$41*'Dati bolletta'!D$30</f>
        <v>#VALUE!</v>
      </c>
      <c r="T131" s="75" t="e">
        <f>+'Tipologie sottoutenze_consumi'!E155*'Articolazione tariffaria'!F$42*'Dati bolletta'!$D$31</f>
        <v>#VALUE!</v>
      </c>
      <c r="U131" s="75" t="e">
        <f>+'Tipologie sottoutenze_consumi'!E155*'Articolazione tariffaria'!F$43*'Dati bolletta'!$D$32</f>
        <v>#VALUE!</v>
      </c>
      <c r="V131" s="82" t="e">
        <f t="shared" si="76"/>
        <v>#VALUE!</v>
      </c>
      <c r="W131" s="70"/>
      <c r="X131" s="75" t="e">
        <f t="shared" si="77"/>
        <v>#VALUE!</v>
      </c>
      <c r="Y131" s="75" t="e">
        <f t="shared" si="78"/>
        <v>#VALUE!</v>
      </c>
      <c r="Z131" s="75" t="e">
        <f t="shared" si="79"/>
        <v>#VALUE!</v>
      </c>
      <c r="AA131" s="13" t="str">
        <f t="shared" si="70"/>
        <v/>
      </c>
      <c r="AB131" s="70"/>
      <c r="AC131" s="75">
        <f t="shared" si="71"/>
        <v>0</v>
      </c>
      <c r="AE131" s="78" t="e">
        <f t="shared" si="80"/>
        <v>#VALUE!</v>
      </c>
    </row>
    <row r="132" spans="2:31" x14ac:dyDescent="0.25">
      <c r="B132" s="14" t="str">
        <f>+IF('Tipologie sottoutenze_consumi'!E156&gt;0,'Tipologie sottoutenze_consumi'!B156,"")</f>
        <v/>
      </c>
      <c r="C132" s="14"/>
      <c r="D132" s="75">
        <f>+IF(B132="",0,1*'Dati bolletta'!$D$30*'Dati bolletta'!$C$20*'Articolazione tariffaria'!$F$30)</f>
        <v>0</v>
      </c>
      <c r="E132" s="75">
        <f>+IF(B132="",0,1*'Dati bolletta'!$D$31*'Dati bolletta'!$C$20*'Articolazione tariffaria'!$F$31)</f>
        <v>0</v>
      </c>
      <c r="F132" s="75">
        <f>+IF(B132="",0,1*'Dati bolletta'!$D$32*'Dati bolletta'!$C$20*'Articolazione tariffaria'!$F$32)</f>
        <v>0</v>
      </c>
      <c r="G132" s="82">
        <f t="shared" si="73"/>
        <v>0</v>
      </c>
      <c r="H132" s="67"/>
      <c r="I132" s="83" t="e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#VALUE!</v>
      </c>
      <c r="J132" s="75" t="e">
        <f>+'Tipologie sottoutenze_consumi'!E156*'Articolazione tariffaria'!F$26*'Dati bolletta'!$D$31</f>
        <v>#VALUE!</v>
      </c>
      <c r="K132" s="75" t="e">
        <f>+'Tipologie sottoutenze_consumi'!E156*'Articolazione tariffaria'!F$27*'Dati bolletta'!$D$32</f>
        <v>#VALUE!</v>
      </c>
      <c r="L132" s="82" t="e">
        <f t="shared" si="74"/>
        <v>#VALUE!</v>
      </c>
      <c r="M132" s="67"/>
      <c r="N132" s="75">
        <f>+'Tipologie sottoutenze_consumi'!E156*'Articolazione tariffaria'!F$51*'Dati bolletta'!D$30</f>
        <v>0</v>
      </c>
      <c r="O132" s="75">
        <f>+'Tipologie sottoutenze_consumi'!E156*'Articolazione tariffaria'!F$51*'Dati bolletta'!$D$31</f>
        <v>0</v>
      </c>
      <c r="P132" s="75">
        <f>+'Tipologie sottoutenze_consumi'!E156*'Articolazione tariffaria'!F$51*'Dati bolletta'!$D$32</f>
        <v>0</v>
      </c>
      <c r="Q132" s="82">
        <f t="shared" si="75"/>
        <v>0</v>
      </c>
      <c r="R132" s="67"/>
      <c r="S132" s="75" t="e">
        <f>+'Tipologie sottoutenze_consumi'!E156*'Articolazione tariffaria'!F$41*'Dati bolletta'!D$30</f>
        <v>#VALUE!</v>
      </c>
      <c r="T132" s="75" t="e">
        <f>+'Tipologie sottoutenze_consumi'!E156*'Articolazione tariffaria'!F$42*'Dati bolletta'!$D$31</f>
        <v>#VALUE!</v>
      </c>
      <c r="U132" s="75" t="e">
        <f>+'Tipologie sottoutenze_consumi'!E156*'Articolazione tariffaria'!F$43*'Dati bolletta'!$D$32</f>
        <v>#VALUE!</v>
      </c>
      <c r="V132" s="82" t="e">
        <f t="shared" si="76"/>
        <v>#VALUE!</v>
      </c>
      <c r="W132" s="70"/>
      <c r="X132" s="75" t="e">
        <f t="shared" si="77"/>
        <v>#VALUE!</v>
      </c>
      <c r="Y132" s="75" t="e">
        <f t="shared" si="78"/>
        <v>#VALUE!</v>
      </c>
      <c r="Z132" s="75" t="e">
        <f t="shared" si="79"/>
        <v>#VALUE!</v>
      </c>
      <c r="AA132" s="13" t="str">
        <f t="shared" si="70"/>
        <v/>
      </c>
      <c r="AB132" s="70"/>
      <c r="AC132" s="75">
        <f t="shared" si="71"/>
        <v>0</v>
      </c>
      <c r="AE132" s="78" t="e">
        <f t="shared" si="80"/>
        <v>#VALUE!</v>
      </c>
    </row>
    <row r="133" spans="2:31" x14ac:dyDescent="0.25">
      <c r="B133" s="14" t="str">
        <f>+IF('Tipologie sottoutenze_consumi'!E157&gt;0,'Tipologie sottoutenze_consumi'!B157,"")</f>
        <v/>
      </c>
      <c r="C133" s="14"/>
      <c r="D133" s="75">
        <f>+IF(B133="",0,1*'Dati bolletta'!$D$30*'Dati bolletta'!$C$20*'Articolazione tariffaria'!$F$30)</f>
        <v>0</v>
      </c>
      <c r="E133" s="75">
        <f>+IF(B133="",0,1*'Dati bolletta'!$D$31*'Dati bolletta'!$C$20*'Articolazione tariffaria'!$F$31)</f>
        <v>0</v>
      </c>
      <c r="F133" s="75">
        <f>+IF(B133="",0,1*'Dati bolletta'!$D$32*'Dati bolletta'!$C$20*'Articolazione tariffaria'!$F$32)</f>
        <v>0</v>
      </c>
      <c r="G133" s="82">
        <f t="shared" si="73"/>
        <v>0</v>
      </c>
      <c r="H133" s="67"/>
      <c r="I133" s="83" t="e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#VALUE!</v>
      </c>
      <c r="J133" s="75" t="e">
        <f>+'Tipologie sottoutenze_consumi'!E157*'Articolazione tariffaria'!F$26*'Dati bolletta'!$D$31</f>
        <v>#VALUE!</v>
      </c>
      <c r="K133" s="75" t="e">
        <f>+'Tipologie sottoutenze_consumi'!E157*'Articolazione tariffaria'!F$27*'Dati bolletta'!$D$32</f>
        <v>#VALUE!</v>
      </c>
      <c r="L133" s="82" t="e">
        <f t="shared" si="74"/>
        <v>#VALUE!</v>
      </c>
      <c r="M133" s="67"/>
      <c r="N133" s="75">
        <f>+'Tipologie sottoutenze_consumi'!E157*'Articolazione tariffaria'!F$51*'Dati bolletta'!D$30</f>
        <v>0</v>
      </c>
      <c r="O133" s="75">
        <f>+'Tipologie sottoutenze_consumi'!E157*'Articolazione tariffaria'!F$51*'Dati bolletta'!$D$31</f>
        <v>0</v>
      </c>
      <c r="P133" s="75">
        <f>+'Tipologie sottoutenze_consumi'!E157*'Articolazione tariffaria'!F$51*'Dati bolletta'!$D$32</f>
        <v>0</v>
      </c>
      <c r="Q133" s="82">
        <f t="shared" si="75"/>
        <v>0</v>
      </c>
      <c r="R133" s="67"/>
      <c r="S133" s="75" t="e">
        <f>+'Tipologie sottoutenze_consumi'!E157*'Articolazione tariffaria'!F$41*'Dati bolletta'!D$30</f>
        <v>#VALUE!</v>
      </c>
      <c r="T133" s="75" t="e">
        <f>+'Tipologie sottoutenze_consumi'!E157*'Articolazione tariffaria'!F$42*'Dati bolletta'!$D$31</f>
        <v>#VALUE!</v>
      </c>
      <c r="U133" s="75" t="e">
        <f>+'Tipologie sottoutenze_consumi'!E157*'Articolazione tariffaria'!F$43*'Dati bolletta'!$D$32</f>
        <v>#VALUE!</v>
      </c>
      <c r="V133" s="82" t="e">
        <f t="shared" si="76"/>
        <v>#VALUE!</v>
      </c>
      <c r="W133" s="70"/>
      <c r="X133" s="75" t="e">
        <f t="shared" si="77"/>
        <v>#VALUE!</v>
      </c>
      <c r="Y133" s="75" t="e">
        <f t="shared" si="78"/>
        <v>#VALUE!</v>
      </c>
      <c r="Z133" s="75" t="e">
        <f t="shared" si="79"/>
        <v>#VALUE!</v>
      </c>
      <c r="AA133" s="13" t="str">
        <f t="shared" si="70"/>
        <v/>
      </c>
      <c r="AB133" s="70"/>
      <c r="AC133" s="75">
        <f t="shared" si="71"/>
        <v>0</v>
      </c>
      <c r="AE133" s="78" t="e">
        <f t="shared" si="80"/>
        <v>#VALUE!</v>
      </c>
    </row>
    <row r="134" spans="2:31" x14ac:dyDescent="0.25">
      <c r="B134" s="14" t="str">
        <f>+IF('Tipologie sottoutenze_consumi'!E158&gt;0,'Tipologie sottoutenze_consumi'!B158,"")</f>
        <v/>
      </c>
      <c r="C134" s="14"/>
      <c r="D134" s="75">
        <f>+IF(B134="",0,1*'Dati bolletta'!$D$30*'Dati bolletta'!$C$20*'Articolazione tariffaria'!$F$30)</f>
        <v>0</v>
      </c>
      <c r="E134" s="75">
        <f>+IF(B134="",0,1*'Dati bolletta'!$D$31*'Dati bolletta'!$C$20*'Articolazione tariffaria'!$F$31)</f>
        <v>0</v>
      </c>
      <c r="F134" s="75">
        <f>+IF(B134="",0,1*'Dati bolletta'!$D$32*'Dati bolletta'!$C$20*'Articolazione tariffaria'!$F$32)</f>
        <v>0</v>
      </c>
      <c r="G134" s="82">
        <f t="shared" si="73"/>
        <v>0</v>
      </c>
      <c r="H134" s="67"/>
      <c r="I134" s="83" t="e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#VALUE!</v>
      </c>
      <c r="J134" s="75" t="e">
        <f>+'Tipologie sottoutenze_consumi'!E158*'Articolazione tariffaria'!F$26*'Dati bolletta'!$D$31</f>
        <v>#VALUE!</v>
      </c>
      <c r="K134" s="75" t="e">
        <f>+'Tipologie sottoutenze_consumi'!E158*'Articolazione tariffaria'!F$27*'Dati bolletta'!$D$32</f>
        <v>#VALUE!</v>
      </c>
      <c r="L134" s="82" t="e">
        <f t="shared" si="74"/>
        <v>#VALUE!</v>
      </c>
      <c r="M134" s="67"/>
      <c r="N134" s="75">
        <f>+'Tipologie sottoutenze_consumi'!E158*'Articolazione tariffaria'!F$51*'Dati bolletta'!D$30</f>
        <v>0</v>
      </c>
      <c r="O134" s="75">
        <f>+'Tipologie sottoutenze_consumi'!E158*'Articolazione tariffaria'!F$51*'Dati bolletta'!$D$31</f>
        <v>0</v>
      </c>
      <c r="P134" s="75">
        <f>+'Tipologie sottoutenze_consumi'!E158*'Articolazione tariffaria'!F$51*'Dati bolletta'!$D$32</f>
        <v>0</v>
      </c>
      <c r="Q134" s="82">
        <f t="shared" si="75"/>
        <v>0</v>
      </c>
      <c r="R134" s="67"/>
      <c r="S134" s="75" t="e">
        <f>+'Tipologie sottoutenze_consumi'!E158*'Articolazione tariffaria'!F$41*'Dati bolletta'!D$30</f>
        <v>#VALUE!</v>
      </c>
      <c r="T134" s="75" t="e">
        <f>+'Tipologie sottoutenze_consumi'!E158*'Articolazione tariffaria'!F$42*'Dati bolletta'!$D$31</f>
        <v>#VALUE!</v>
      </c>
      <c r="U134" s="75" t="e">
        <f>+'Tipologie sottoutenze_consumi'!E158*'Articolazione tariffaria'!F$43*'Dati bolletta'!$D$32</f>
        <v>#VALUE!</v>
      </c>
      <c r="V134" s="82" t="e">
        <f t="shared" si="76"/>
        <v>#VALUE!</v>
      </c>
      <c r="W134" s="70"/>
      <c r="X134" s="75" t="e">
        <f t="shared" si="77"/>
        <v>#VALUE!</v>
      </c>
      <c r="Y134" s="75" t="e">
        <f t="shared" si="78"/>
        <v>#VALUE!</v>
      </c>
      <c r="Z134" s="75" t="e">
        <f t="shared" si="79"/>
        <v>#VALUE!</v>
      </c>
      <c r="AA134" s="13" t="str">
        <f t="shared" si="70"/>
        <v/>
      </c>
      <c r="AB134" s="70"/>
      <c r="AC134" s="75">
        <f t="shared" si="71"/>
        <v>0</v>
      </c>
      <c r="AE134" s="78" t="e">
        <f t="shared" si="80"/>
        <v>#VALUE!</v>
      </c>
    </row>
    <row r="135" spans="2:31" s="92" customFormat="1" ht="7.5" customHeight="1" x14ac:dyDescent="0.25">
      <c r="D135" s="93"/>
      <c r="E135" s="93"/>
      <c r="F135" s="93"/>
      <c r="G135" s="94"/>
      <c r="H135" s="95"/>
      <c r="I135" s="93"/>
      <c r="J135" s="93"/>
      <c r="K135" s="93"/>
      <c r="L135" s="94"/>
      <c r="M135" s="95"/>
      <c r="N135" s="93"/>
      <c r="O135" s="93"/>
      <c r="P135" s="93"/>
      <c r="Q135" s="94"/>
      <c r="R135" s="95"/>
      <c r="S135" s="93"/>
      <c r="T135" s="93"/>
      <c r="U135" s="93"/>
      <c r="V135" s="94"/>
      <c r="W135" s="95"/>
      <c r="X135" s="93"/>
      <c r="Y135" s="93"/>
      <c r="Z135" s="93"/>
      <c r="AB135" s="95"/>
      <c r="AC135" s="93"/>
      <c r="AD135" s="98"/>
      <c r="AE135" s="99"/>
    </row>
    <row r="136" spans="2:31" x14ac:dyDescent="0.25">
      <c r="B136" s="2" t="str">
        <f>+'Tipologie sottoutenze_consumi'!B161</f>
        <v>USO DOMESTICO NON RESIDENTE</v>
      </c>
      <c r="C136" s="2"/>
      <c r="D136" s="75"/>
      <c r="E136" s="75"/>
      <c r="F136" s="75"/>
      <c r="G136" s="82"/>
      <c r="H136" s="67"/>
      <c r="I136" s="75"/>
      <c r="J136" s="75"/>
      <c r="K136" s="75"/>
      <c r="L136" s="82"/>
      <c r="M136" s="67"/>
      <c r="N136" s="75"/>
      <c r="O136" s="75"/>
      <c r="P136" s="75"/>
      <c r="Q136" s="82"/>
      <c r="R136" s="67"/>
      <c r="S136" s="75"/>
      <c r="T136" s="75"/>
      <c r="U136" s="75"/>
      <c r="V136" s="82"/>
      <c r="W136" s="70"/>
      <c r="X136" s="75"/>
      <c r="Y136" s="75"/>
      <c r="Z136" s="75"/>
      <c r="AB136" s="70"/>
    </row>
    <row r="137" spans="2:31" x14ac:dyDescent="0.25">
      <c r="B137" s="14" t="str">
        <f>+IF('Tipologie sottoutenze_consumi'!E162&gt;0,'Tipologie sottoutenze_consumi'!B162,"")</f>
        <v/>
      </c>
      <c r="C137" s="14"/>
      <c r="D137" s="75">
        <f>+IF(B137="",0,1*'Dati bolletta'!$D$30*'Dati bolletta'!$C$20*'Articolazione tariffaria'!$F$33)</f>
        <v>0</v>
      </c>
      <c r="E137" s="75">
        <f>+IF(B137="",0,1*'Dati bolletta'!$D$31*'Dati bolletta'!$C$20*'Articolazione tariffaria'!$F$34)</f>
        <v>0</v>
      </c>
      <c r="F137" s="75">
        <f>+IF(B137="",0,1*'Dati bolletta'!$D$32*'Dati bolletta'!$C$20*'Articolazione tariffaria'!$F$35)</f>
        <v>0</v>
      </c>
      <c r="G137" s="82">
        <f t="shared" si="0"/>
        <v>0</v>
      </c>
      <c r="H137" s="67"/>
      <c r="I137" s="84" t="e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#VALUE!</v>
      </c>
      <c r="J137" s="75" t="e">
        <f>+'Tipologie sottoutenze_consumi'!E162*'Articolazione tariffaria'!F$26*'Dati bolletta'!$D$31</f>
        <v>#VALUE!</v>
      </c>
      <c r="K137" s="75" t="e">
        <f>+'Tipologie sottoutenze_consumi'!E162*'Articolazione tariffaria'!F$27*'Dati bolletta'!$D$32</f>
        <v>#VALUE!</v>
      </c>
      <c r="L137" s="82" t="e">
        <f t="shared" si="1"/>
        <v>#VALUE!</v>
      </c>
      <c r="M137" s="67"/>
      <c r="N137" s="75">
        <f>+'Tipologie sottoutenze_consumi'!E162*'Articolazione tariffaria'!F$51*'Dati bolletta'!D$30</f>
        <v>0</v>
      </c>
      <c r="O137" s="75">
        <f>+'Tipologie sottoutenze_consumi'!E162*'Articolazione tariffaria'!F$51*'Dati bolletta'!$D$31</f>
        <v>0</v>
      </c>
      <c r="P137" s="75">
        <f>+'Tipologie sottoutenze_consumi'!E162*'Articolazione tariffaria'!F$51*'Dati bolletta'!$D$32</f>
        <v>0</v>
      </c>
      <c r="Q137" s="82">
        <f t="shared" si="2"/>
        <v>0</v>
      </c>
      <c r="R137" s="67"/>
      <c r="S137" s="75" t="e">
        <f>+'Tipologie sottoutenze_consumi'!E162*'Articolazione tariffaria'!F$41*'Dati bolletta'!D$30</f>
        <v>#VALUE!</v>
      </c>
      <c r="T137" s="75" t="e">
        <f>+'Tipologie sottoutenze_consumi'!E162*'Articolazione tariffaria'!F$42*'Dati bolletta'!$D$31</f>
        <v>#VALUE!</v>
      </c>
      <c r="U137" s="75" t="e">
        <f>+'Tipologie sottoutenze_consumi'!E162*'Articolazione tariffaria'!F$43*'Dati bolletta'!$D$32</f>
        <v>#VALUE!</v>
      </c>
      <c r="V137" s="82" t="e">
        <f t="shared" si="3"/>
        <v>#VALUE!</v>
      </c>
      <c r="W137" s="70"/>
      <c r="X137" s="75" t="e">
        <f t="shared" si="4"/>
        <v>#VALUE!</v>
      </c>
      <c r="Y137" s="75" t="e">
        <f t="shared" ref="Y137:Y145" si="81">+X137*Y$3</f>
        <v>#VALUE!</v>
      </c>
      <c r="Z137" s="75" t="e">
        <f t="shared" ref="Z137:Z145" si="82">+X137+Y137</f>
        <v>#VALUE!</v>
      </c>
      <c r="AA137" s="13" t="str">
        <f t="shared" ref="AA137:AA146" si="83">IFERROR(+X137/X$160,"")</f>
        <v/>
      </c>
      <c r="AB137" s="70"/>
      <c r="AC137" s="75">
        <f t="shared" ref="AC137:AC146" si="84">IFERROR(+AC$160*AA137,0)</f>
        <v>0</v>
      </c>
      <c r="AE137" s="78" t="e">
        <f>+Z137+AC137</f>
        <v>#VALUE!</v>
      </c>
    </row>
    <row r="138" spans="2:31" x14ac:dyDescent="0.25">
      <c r="B138" s="14" t="str">
        <f>+IF('Tipologie sottoutenze_consumi'!E163&gt;0,'Tipologie sottoutenze_consumi'!B163,"")</f>
        <v/>
      </c>
      <c r="C138" s="14"/>
      <c r="D138" s="75">
        <f>+IF(B138="",0,1*'Dati bolletta'!$D$30*'Dati bolletta'!$C$20*'Articolazione tariffaria'!$F$33)</f>
        <v>0</v>
      </c>
      <c r="E138" s="75">
        <f>+IF(B138="",0,1*'Dati bolletta'!$D$31*'Dati bolletta'!$C$20*'Articolazione tariffaria'!$F$34)</f>
        <v>0</v>
      </c>
      <c r="F138" s="75">
        <f>+IF(B138="",0,1*'Dati bolletta'!$D$32*'Dati bolletta'!$C$20*'Articolazione tariffaria'!$F$35)</f>
        <v>0</v>
      </c>
      <c r="G138" s="82">
        <f t="shared" si="0"/>
        <v>0</v>
      </c>
      <c r="H138" s="67"/>
      <c r="I138" s="84" t="e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#VALUE!</v>
      </c>
      <c r="J138" s="75" t="e">
        <f>+'Tipologie sottoutenze_consumi'!E163*'Articolazione tariffaria'!F$26*'Dati bolletta'!$D$31</f>
        <v>#VALUE!</v>
      </c>
      <c r="K138" s="75" t="e">
        <f>+'Tipologie sottoutenze_consumi'!E163*'Articolazione tariffaria'!F$27*'Dati bolletta'!$D$32</f>
        <v>#VALUE!</v>
      </c>
      <c r="L138" s="82" t="e">
        <f t="shared" si="1"/>
        <v>#VALUE!</v>
      </c>
      <c r="M138" s="67"/>
      <c r="N138" s="75">
        <f>+'Tipologie sottoutenze_consumi'!E163*'Articolazione tariffaria'!F$51*'Dati bolletta'!D$30</f>
        <v>0</v>
      </c>
      <c r="O138" s="75">
        <f>+'Tipologie sottoutenze_consumi'!E163*'Articolazione tariffaria'!F$51*'Dati bolletta'!$D$31</f>
        <v>0</v>
      </c>
      <c r="P138" s="75">
        <f>+'Tipologie sottoutenze_consumi'!E163*'Articolazione tariffaria'!F$51*'Dati bolletta'!$D$32</f>
        <v>0</v>
      </c>
      <c r="Q138" s="82">
        <f t="shared" si="2"/>
        <v>0</v>
      </c>
      <c r="R138" s="67"/>
      <c r="S138" s="75" t="e">
        <f>+'Tipologie sottoutenze_consumi'!E163*'Articolazione tariffaria'!F$41*'Dati bolletta'!D$30</f>
        <v>#VALUE!</v>
      </c>
      <c r="T138" s="75" t="e">
        <f>+'Tipologie sottoutenze_consumi'!E163*'Articolazione tariffaria'!F$42*'Dati bolletta'!$D$31</f>
        <v>#VALUE!</v>
      </c>
      <c r="U138" s="75" t="e">
        <f>+'Tipologie sottoutenze_consumi'!E163*'Articolazione tariffaria'!F$43*'Dati bolletta'!$D$32</f>
        <v>#VALUE!</v>
      </c>
      <c r="V138" s="82" t="e">
        <f t="shared" si="3"/>
        <v>#VALUE!</v>
      </c>
      <c r="W138" s="70"/>
      <c r="X138" s="75" t="e">
        <f t="shared" si="4"/>
        <v>#VALUE!</v>
      </c>
      <c r="Y138" s="75" t="e">
        <f t="shared" si="81"/>
        <v>#VALUE!</v>
      </c>
      <c r="Z138" s="75" t="e">
        <f t="shared" si="82"/>
        <v>#VALUE!</v>
      </c>
      <c r="AA138" s="13" t="str">
        <f t="shared" si="83"/>
        <v/>
      </c>
      <c r="AB138" s="70"/>
      <c r="AC138" s="75">
        <f t="shared" si="84"/>
        <v>0</v>
      </c>
      <c r="AE138" s="78" t="e">
        <f t="shared" ref="AE138:AE145" si="85">+Z138+AC138</f>
        <v>#VALUE!</v>
      </c>
    </row>
    <row r="139" spans="2:31" x14ac:dyDescent="0.25">
      <c r="B139" s="14" t="str">
        <f>+IF('Tipologie sottoutenze_consumi'!E164&gt;0,'Tipologie sottoutenze_consumi'!B164,"")</f>
        <v/>
      </c>
      <c r="C139" s="14"/>
      <c r="D139" s="75">
        <f>+IF(B139="",0,1*'Dati bolletta'!$D$30*'Dati bolletta'!$C$20*'Articolazione tariffaria'!$F$33)</f>
        <v>0</v>
      </c>
      <c r="E139" s="75">
        <f>+IF(B139="",0,1*'Dati bolletta'!$D$31*'Dati bolletta'!$C$20*'Articolazione tariffaria'!$F$34)</f>
        <v>0</v>
      </c>
      <c r="F139" s="75">
        <f>+IF(B139="",0,1*'Dati bolletta'!$D$32*'Dati bolletta'!$C$20*'Articolazione tariffaria'!$F$35)</f>
        <v>0</v>
      </c>
      <c r="G139" s="82">
        <f t="shared" si="0"/>
        <v>0</v>
      </c>
      <c r="H139" s="67"/>
      <c r="I139" s="84" t="e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#VALUE!</v>
      </c>
      <c r="J139" s="75" t="e">
        <f>+'Tipologie sottoutenze_consumi'!E164*'Articolazione tariffaria'!F$26*'Dati bolletta'!$D$31</f>
        <v>#VALUE!</v>
      </c>
      <c r="K139" s="75" t="e">
        <f>+'Tipologie sottoutenze_consumi'!E164*'Articolazione tariffaria'!F$27*'Dati bolletta'!$D$32</f>
        <v>#VALUE!</v>
      </c>
      <c r="L139" s="82" t="e">
        <f t="shared" si="1"/>
        <v>#VALUE!</v>
      </c>
      <c r="M139" s="67"/>
      <c r="N139" s="75">
        <f>+'Tipologie sottoutenze_consumi'!E164*'Articolazione tariffaria'!F$51*'Dati bolletta'!D$30</f>
        <v>0</v>
      </c>
      <c r="O139" s="75">
        <f>+'Tipologie sottoutenze_consumi'!E164*'Articolazione tariffaria'!F$51*'Dati bolletta'!$D$31</f>
        <v>0</v>
      </c>
      <c r="P139" s="75">
        <f>+'Tipologie sottoutenze_consumi'!E164*'Articolazione tariffaria'!F$51*'Dati bolletta'!$D$32</f>
        <v>0</v>
      </c>
      <c r="Q139" s="82">
        <f t="shared" si="2"/>
        <v>0</v>
      </c>
      <c r="R139" s="67"/>
      <c r="S139" s="75" t="e">
        <f>+'Tipologie sottoutenze_consumi'!E164*'Articolazione tariffaria'!F$41*'Dati bolletta'!D$30</f>
        <v>#VALUE!</v>
      </c>
      <c r="T139" s="75" t="e">
        <f>+'Tipologie sottoutenze_consumi'!E164*'Articolazione tariffaria'!F$42*'Dati bolletta'!$D$31</f>
        <v>#VALUE!</v>
      </c>
      <c r="U139" s="75" t="e">
        <f>+'Tipologie sottoutenze_consumi'!E164*'Articolazione tariffaria'!F$43*'Dati bolletta'!$D$32</f>
        <v>#VALUE!</v>
      </c>
      <c r="V139" s="82" t="e">
        <f t="shared" si="3"/>
        <v>#VALUE!</v>
      </c>
      <c r="W139" s="70"/>
      <c r="X139" s="75" t="e">
        <f t="shared" si="4"/>
        <v>#VALUE!</v>
      </c>
      <c r="Y139" s="75" t="e">
        <f t="shared" si="81"/>
        <v>#VALUE!</v>
      </c>
      <c r="Z139" s="75" t="e">
        <f t="shared" si="82"/>
        <v>#VALUE!</v>
      </c>
      <c r="AA139" s="13" t="str">
        <f t="shared" si="83"/>
        <v/>
      </c>
      <c r="AB139" s="70"/>
      <c r="AC139" s="75">
        <f t="shared" si="84"/>
        <v>0</v>
      </c>
      <c r="AE139" s="78" t="e">
        <f t="shared" si="85"/>
        <v>#VALUE!</v>
      </c>
    </row>
    <row r="140" spans="2:31" x14ac:dyDescent="0.25">
      <c r="B140" s="14" t="str">
        <f>+IF('Tipologie sottoutenze_consumi'!E165&gt;0,'Tipologie sottoutenze_consumi'!B165,"")</f>
        <v/>
      </c>
      <c r="C140" s="14"/>
      <c r="D140" s="75">
        <f>+IF(B140="",0,1*'Dati bolletta'!$D$30*'Dati bolletta'!$C$20*'Articolazione tariffaria'!$F$33)</f>
        <v>0</v>
      </c>
      <c r="E140" s="75">
        <f>+IF(B140="",0,1*'Dati bolletta'!$D$31*'Dati bolletta'!$C$20*'Articolazione tariffaria'!$F$34)</f>
        <v>0</v>
      </c>
      <c r="F140" s="75">
        <f>+IF(B140="",0,1*'Dati bolletta'!$D$32*'Dati bolletta'!$C$20*'Articolazione tariffaria'!$F$35)</f>
        <v>0</v>
      </c>
      <c r="G140" s="82">
        <f t="shared" si="0"/>
        <v>0</v>
      </c>
      <c r="H140" s="67"/>
      <c r="I140" s="84" t="e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#VALUE!</v>
      </c>
      <c r="J140" s="75" t="e">
        <f>+'Tipologie sottoutenze_consumi'!E165*'Articolazione tariffaria'!F$26*'Dati bolletta'!$D$31</f>
        <v>#VALUE!</v>
      </c>
      <c r="K140" s="75" t="e">
        <f>+'Tipologie sottoutenze_consumi'!E165*'Articolazione tariffaria'!F$27*'Dati bolletta'!$D$32</f>
        <v>#VALUE!</v>
      </c>
      <c r="L140" s="82" t="e">
        <f t="shared" si="1"/>
        <v>#VALUE!</v>
      </c>
      <c r="M140" s="67"/>
      <c r="N140" s="75">
        <f>+'Tipologie sottoutenze_consumi'!E165*'Articolazione tariffaria'!F$51*'Dati bolletta'!D$30</f>
        <v>0</v>
      </c>
      <c r="O140" s="75">
        <f>+'Tipologie sottoutenze_consumi'!E165*'Articolazione tariffaria'!F$51*'Dati bolletta'!$D$31</f>
        <v>0</v>
      </c>
      <c r="P140" s="75">
        <f>+'Tipologie sottoutenze_consumi'!E165*'Articolazione tariffaria'!F$51*'Dati bolletta'!$D$32</f>
        <v>0</v>
      </c>
      <c r="Q140" s="82">
        <f t="shared" si="2"/>
        <v>0</v>
      </c>
      <c r="R140" s="67"/>
      <c r="S140" s="75" t="e">
        <f>+'Tipologie sottoutenze_consumi'!E165*'Articolazione tariffaria'!F$41*'Dati bolletta'!D$30</f>
        <v>#VALUE!</v>
      </c>
      <c r="T140" s="75" t="e">
        <f>+'Tipologie sottoutenze_consumi'!E165*'Articolazione tariffaria'!F$42*'Dati bolletta'!$D$31</f>
        <v>#VALUE!</v>
      </c>
      <c r="U140" s="75" t="e">
        <f>+'Tipologie sottoutenze_consumi'!E165*'Articolazione tariffaria'!F$43*'Dati bolletta'!$D$32</f>
        <v>#VALUE!</v>
      </c>
      <c r="V140" s="82" t="e">
        <f t="shared" si="3"/>
        <v>#VALUE!</v>
      </c>
      <c r="W140" s="70"/>
      <c r="X140" s="75" t="e">
        <f t="shared" si="4"/>
        <v>#VALUE!</v>
      </c>
      <c r="Y140" s="75" t="e">
        <f t="shared" si="81"/>
        <v>#VALUE!</v>
      </c>
      <c r="Z140" s="75" t="e">
        <f t="shared" si="82"/>
        <v>#VALUE!</v>
      </c>
      <c r="AA140" s="13" t="str">
        <f t="shared" si="83"/>
        <v/>
      </c>
      <c r="AB140" s="70"/>
      <c r="AC140" s="75">
        <f t="shared" si="84"/>
        <v>0</v>
      </c>
      <c r="AE140" s="78" t="e">
        <f t="shared" si="85"/>
        <v>#VALUE!</v>
      </c>
    </row>
    <row r="141" spans="2:31" x14ac:dyDescent="0.25">
      <c r="B141" s="14" t="str">
        <f>+IF('Tipologie sottoutenze_consumi'!E166&gt;0,'Tipologie sottoutenze_consumi'!B166,"")</f>
        <v/>
      </c>
      <c r="C141" s="14"/>
      <c r="D141" s="75">
        <f>+IF(B141="",0,1*'Dati bolletta'!$D$30*'Dati bolletta'!$C$20*'Articolazione tariffaria'!$F$33)</f>
        <v>0</v>
      </c>
      <c r="E141" s="75">
        <f>+IF(B141="",0,1*'Dati bolletta'!$D$31*'Dati bolletta'!$C$20*'Articolazione tariffaria'!$F$34)</f>
        <v>0</v>
      </c>
      <c r="F141" s="75">
        <f>+IF(B141="",0,1*'Dati bolletta'!$D$32*'Dati bolletta'!$C$20*'Articolazione tariffaria'!$F$35)</f>
        <v>0</v>
      </c>
      <c r="G141" s="82">
        <f t="shared" si="0"/>
        <v>0</v>
      </c>
      <c r="H141" s="67"/>
      <c r="I141" s="84" t="e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#VALUE!</v>
      </c>
      <c r="J141" s="75" t="e">
        <f>+'Tipologie sottoutenze_consumi'!E166*'Articolazione tariffaria'!F$26*'Dati bolletta'!$D$31</f>
        <v>#VALUE!</v>
      </c>
      <c r="K141" s="75" t="e">
        <f>+'Tipologie sottoutenze_consumi'!E166*'Articolazione tariffaria'!F$27*'Dati bolletta'!$D$32</f>
        <v>#VALUE!</v>
      </c>
      <c r="L141" s="82" t="e">
        <f t="shared" si="1"/>
        <v>#VALUE!</v>
      </c>
      <c r="M141" s="67"/>
      <c r="N141" s="75">
        <f>+'Tipologie sottoutenze_consumi'!E166*'Articolazione tariffaria'!F$51*'Dati bolletta'!D$30</f>
        <v>0</v>
      </c>
      <c r="O141" s="75">
        <f>+'Tipologie sottoutenze_consumi'!E166*'Articolazione tariffaria'!F$51*'Dati bolletta'!$D$31</f>
        <v>0</v>
      </c>
      <c r="P141" s="75">
        <f>+'Tipologie sottoutenze_consumi'!E166*'Articolazione tariffaria'!F$51*'Dati bolletta'!$D$32</f>
        <v>0</v>
      </c>
      <c r="Q141" s="82">
        <f t="shared" si="2"/>
        <v>0</v>
      </c>
      <c r="R141" s="67"/>
      <c r="S141" s="75" t="e">
        <f>+'Tipologie sottoutenze_consumi'!E166*'Articolazione tariffaria'!F$41*'Dati bolletta'!D$30</f>
        <v>#VALUE!</v>
      </c>
      <c r="T141" s="75" t="e">
        <f>+'Tipologie sottoutenze_consumi'!E166*'Articolazione tariffaria'!F$42*'Dati bolletta'!$D$31</f>
        <v>#VALUE!</v>
      </c>
      <c r="U141" s="75" t="e">
        <f>+'Tipologie sottoutenze_consumi'!E166*'Articolazione tariffaria'!F$43*'Dati bolletta'!$D$32</f>
        <v>#VALUE!</v>
      </c>
      <c r="V141" s="82" t="e">
        <f t="shared" si="3"/>
        <v>#VALUE!</v>
      </c>
      <c r="W141" s="70"/>
      <c r="X141" s="75" t="e">
        <f t="shared" si="4"/>
        <v>#VALUE!</v>
      </c>
      <c r="Y141" s="75" t="e">
        <f t="shared" si="81"/>
        <v>#VALUE!</v>
      </c>
      <c r="Z141" s="75" t="e">
        <f t="shared" si="82"/>
        <v>#VALUE!</v>
      </c>
      <c r="AA141" s="13" t="str">
        <f t="shared" si="83"/>
        <v/>
      </c>
      <c r="AB141" s="70"/>
      <c r="AC141" s="75">
        <f t="shared" si="84"/>
        <v>0</v>
      </c>
      <c r="AE141" s="78" t="e">
        <f t="shared" si="85"/>
        <v>#VALUE!</v>
      </c>
    </row>
    <row r="142" spans="2:31" x14ac:dyDescent="0.25">
      <c r="B142" s="14" t="str">
        <f>+IF('Tipologie sottoutenze_consumi'!E167&gt;0,'Tipologie sottoutenze_consumi'!B167,"")</f>
        <v/>
      </c>
      <c r="C142" s="14"/>
      <c r="D142" s="75">
        <f>+IF(B142="",0,1*'Dati bolletta'!$D$30*'Dati bolletta'!$C$20*'Articolazione tariffaria'!$F$33)</f>
        <v>0</v>
      </c>
      <c r="E142" s="75">
        <f>+IF(B142="",0,1*'Dati bolletta'!$D$31*'Dati bolletta'!$C$20*'Articolazione tariffaria'!$F$34)</f>
        <v>0</v>
      </c>
      <c r="F142" s="75">
        <f>+IF(B142="",0,1*'Dati bolletta'!$D$32*'Dati bolletta'!$C$20*'Articolazione tariffaria'!$F$35)</f>
        <v>0</v>
      </c>
      <c r="G142" s="82">
        <f t="shared" si="0"/>
        <v>0</v>
      </c>
      <c r="H142" s="67"/>
      <c r="I142" s="84" t="e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#VALUE!</v>
      </c>
      <c r="J142" s="75" t="e">
        <f>+'Tipologie sottoutenze_consumi'!E167*'Articolazione tariffaria'!F$26*'Dati bolletta'!$D$31</f>
        <v>#VALUE!</v>
      </c>
      <c r="K142" s="75" t="e">
        <f>+'Tipologie sottoutenze_consumi'!E167*'Articolazione tariffaria'!F$27*'Dati bolletta'!$D$32</f>
        <v>#VALUE!</v>
      </c>
      <c r="L142" s="82" t="e">
        <f t="shared" si="1"/>
        <v>#VALUE!</v>
      </c>
      <c r="M142" s="67"/>
      <c r="N142" s="75">
        <f>+'Tipologie sottoutenze_consumi'!E167*'Articolazione tariffaria'!F$51*'Dati bolletta'!D$30</f>
        <v>0</v>
      </c>
      <c r="O142" s="75">
        <f>+'Tipologie sottoutenze_consumi'!E167*'Articolazione tariffaria'!F$51*'Dati bolletta'!$D$31</f>
        <v>0</v>
      </c>
      <c r="P142" s="75">
        <f>+'Tipologie sottoutenze_consumi'!E167*'Articolazione tariffaria'!F$51*'Dati bolletta'!$D$32</f>
        <v>0</v>
      </c>
      <c r="Q142" s="82">
        <f t="shared" si="2"/>
        <v>0</v>
      </c>
      <c r="R142" s="67"/>
      <c r="S142" s="75" t="e">
        <f>+'Tipologie sottoutenze_consumi'!E167*'Articolazione tariffaria'!F$41*'Dati bolletta'!D$30</f>
        <v>#VALUE!</v>
      </c>
      <c r="T142" s="75" t="e">
        <f>+'Tipologie sottoutenze_consumi'!E167*'Articolazione tariffaria'!F$42*'Dati bolletta'!$D$31</f>
        <v>#VALUE!</v>
      </c>
      <c r="U142" s="75" t="e">
        <f>+'Tipologie sottoutenze_consumi'!E167*'Articolazione tariffaria'!F$43*'Dati bolletta'!$D$32</f>
        <v>#VALUE!</v>
      </c>
      <c r="V142" s="82" t="e">
        <f t="shared" si="3"/>
        <v>#VALUE!</v>
      </c>
      <c r="W142" s="70"/>
      <c r="X142" s="75" t="e">
        <f t="shared" si="4"/>
        <v>#VALUE!</v>
      </c>
      <c r="Y142" s="75" t="e">
        <f t="shared" si="81"/>
        <v>#VALUE!</v>
      </c>
      <c r="Z142" s="75" t="e">
        <f t="shared" si="82"/>
        <v>#VALUE!</v>
      </c>
      <c r="AA142" s="13" t="str">
        <f t="shared" si="83"/>
        <v/>
      </c>
      <c r="AB142" s="70"/>
      <c r="AC142" s="75">
        <f t="shared" si="84"/>
        <v>0</v>
      </c>
      <c r="AE142" s="78" t="e">
        <f t="shared" si="85"/>
        <v>#VALUE!</v>
      </c>
    </row>
    <row r="143" spans="2:31" x14ac:dyDescent="0.25">
      <c r="B143" s="14" t="str">
        <f>+IF('Tipologie sottoutenze_consumi'!E168&gt;0,'Tipologie sottoutenze_consumi'!B168,"")</f>
        <v/>
      </c>
      <c r="C143" s="14"/>
      <c r="D143" s="75">
        <f>+IF(B143="",0,1*'Dati bolletta'!$D$30*'Dati bolletta'!$C$20*'Articolazione tariffaria'!$F$33)</f>
        <v>0</v>
      </c>
      <c r="E143" s="75">
        <f>+IF(B143="",0,1*'Dati bolletta'!$D$31*'Dati bolletta'!$C$20*'Articolazione tariffaria'!$F$34)</f>
        <v>0</v>
      </c>
      <c r="F143" s="75">
        <f>+IF(B143="",0,1*'Dati bolletta'!$D$32*'Dati bolletta'!$C$20*'Articolazione tariffaria'!$F$35)</f>
        <v>0</v>
      </c>
      <c r="G143" s="82">
        <f t="shared" si="0"/>
        <v>0</v>
      </c>
      <c r="H143" s="67"/>
      <c r="I143" s="84" t="e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#VALUE!</v>
      </c>
      <c r="J143" s="75" t="e">
        <f>+'Tipologie sottoutenze_consumi'!E168*'Articolazione tariffaria'!F$26*'Dati bolletta'!$D$31</f>
        <v>#VALUE!</v>
      </c>
      <c r="K143" s="75" t="e">
        <f>+'Tipologie sottoutenze_consumi'!E168*'Articolazione tariffaria'!F$27*'Dati bolletta'!$D$32</f>
        <v>#VALUE!</v>
      </c>
      <c r="L143" s="82" t="e">
        <f t="shared" si="1"/>
        <v>#VALUE!</v>
      </c>
      <c r="M143" s="67"/>
      <c r="N143" s="75">
        <f>+'Tipologie sottoutenze_consumi'!E168*'Articolazione tariffaria'!F$51*'Dati bolletta'!D$30</f>
        <v>0</v>
      </c>
      <c r="O143" s="75">
        <f>+'Tipologie sottoutenze_consumi'!E168*'Articolazione tariffaria'!F$51*'Dati bolletta'!$D$31</f>
        <v>0</v>
      </c>
      <c r="P143" s="75">
        <f>+'Tipologie sottoutenze_consumi'!E168*'Articolazione tariffaria'!F$51*'Dati bolletta'!$D$32</f>
        <v>0</v>
      </c>
      <c r="Q143" s="82">
        <f t="shared" si="2"/>
        <v>0</v>
      </c>
      <c r="R143" s="67"/>
      <c r="S143" s="75" t="e">
        <f>+'Tipologie sottoutenze_consumi'!E168*'Articolazione tariffaria'!F$41*'Dati bolletta'!D$30</f>
        <v>#VALUE!</v>
      </c>
      <c r="T143" s="75" t="e">
        <f>+'Tipologie sottoutenze_consumi'!E168*'Articolazione tariffaria'!F$42*'Dati bolletta'!$D$31</f>
        <v>#VALUE!</v>
      </c>
      <c r="U143" s="75" t="e">
        <f>+'Tipologie sottoutenze_consumi'!E168*'Articolazione tariffaria'!F$43*'Dati bolletta'!$D$32</f>
        <v>#VALUE!</v>
      </c>
      <c r="V143" s="82" t="e">
        <f t="shared" si="3"/>
        <v>#VALUE!</v>
      </c>
      <c r="W143" s="70"/>
      <c r="X143" s="75" t="e">
        <f t="shared" si="4"/>
        <v>#VALUE!</v>
      </c>
      <c r="Y143" s="75" t="e">
        <f t="shared" si="81"/>
        <v>#VALUE!</v>
      </c>
      <c r="Z143" s="75" t="e">
        <f t="shared" si="82"/>
        <v>#VALUE!</v>
      </c>
      <c r="AA143" s="13" t="str">
        <f t="shared" si="83"/>
        <v/>
      </c>
      <c r="AB143" s="70"/>
      <c r="AC143" s="75">
        <f t="shared" si="84"/>
        <v>0</v>
      </c>
      <c r="AE143" s="78" t="e">
        <f t="shared" si="85"/>
        <v>#VALUE!</v>
      </c>
    </row>
    <row r="144" spans="2:31" x14ac:dyDescent="0.25">
      <c r="B144" s="14" t="str">
        <f>+IF('Tipologie sottoutenze_consumi'!E169&gt;0,'Tipologie sottoutenze_consumi'!B169,"")</f>
        <v/>
      </c>
      <c r="C144" s="14"/>
      <c r="D144" s="75">
        <f>+IF(B144="",0,1*'Dati bolletta'!$D$30*'Dati bolletta'!$C$20*'Articolazione tariffaria'!$F$33)</f>
        <v>0</v>
      </c>
      <c r="E144" s="75">
        <f>+IF(B144="",0,1*'Dati bolletta'!$D$31*'Dati bolletta'!$C$20*'Articolazione tariffaria'!$F$34)</f>
        <v>0</v>
      </c>
      <c r="F144" s="75">
        <f>+IF(B144="",0,1*'Dati bolletta'!$D$32*'Dati bolletta'!$C$20*'Articolazione tariffaria'!$F$35)</f>
        <v>0</v>
      </c>
      <c r="G144" s="82">
        <f t="shared" si="0"/>
        <v>0</v>
      </c>
      <c r="H144" s="67"/>
      <c r="I144" s="84" t="e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#VALUE!</v>
      </c>
      <c r="J144" s="75" t="e">
        <f>+'Tipologie sottoutenze_consumi'!E169*'Articolazione tariffaria'!F$26*'Dati bolletta'!$D$31</f>
        <v>#VALUE!</v>
      </c>
      <c r="K144" s="75" t="e">
        <f>+'Tipologie sottoutenze_consumi'!E169*'Articolazione tariffaria'!F$27*'Dati bolletta'!$D$32</f>
        <v>#VALUE!</v>
      </c>
      <c r="L144" s="82" t="e">
        <f t="shared" si="1"/>
        <v>#VALUE!</v>
      </c>
      <c r="M144" s="67"/>
      <c r="N144" s="75">
        <f>+'Tipologie sottoutenze_consumi'!E169*'Articolazione tariffaria'!F$51*'Dati bolletta'!D$30</f>
        <v>0</v>
      </c>
      <c r="O144" s="75">
        <f>+'Tipologie sottoutenze_consumi'!E169*'Articolazione tariffaria'!F$51*'Dati bolletta'!$D$31</f>
        <v>0</v>
      </c>
      <c r="P144" s="75">
        <f>+'Tipologie sottoutenze_consumi'!E169*'Articolazione tariffaria'!F$51*'Dati bolletta'!$D$32</f>
        <v>0</v>
      </c>
      <c r="Q144" s="82">
        <f t="shared" si="2"/>
        <v>0</v>
      </c>
      <c r="R144" s="67"/>
      <c r="S144" s="75" t="e">
        <f>+'Tipologie sottoutenze_consumi'!E169*'Articolazione tariffaria'!F$41*'Dati bolletta'!D$30</f>
        <v>#VALUE!</v>
      </c>
      <c r="T144" s="75" t="e">
        <f>+'Tipologie sottoutenze_consumi'!E169*'Articolazione tariffaria'!F$42*'Dati bolletta'!$D$31</f>
        <v>#VALUE!</v>
      </c>
      <c r="U144" s="75" t="e">
        <f>+'Tipologie sottoutenze_consumi'!E169*'Articolazione tariffaria'!F$43*'Dati bolletta'!$D$32</f>
        <v>#VALUE!</v>
      </c>
      <c r="V144" s="82" t="e">
        <f t="shared" si="3"/>
        <v>#VALUE!</v>
      </c>
      <c r="W144" s="70"/>
      <c r="X144" s="75" t="e">
        <f t="shared" si="4"/>
        <v>#VALUE!</v>
      </c>
      <c r="Y144" s="75" t="e">
        <f t="shared" si="81"/>
        <v>#VALUE!</v>
      </c>
      <c r="Z144" s="75" t="e">
        <f t="shared" si="82"/>
        <v>#VALUE!</v>
      </c>
      <c r="AA144" s="13" t="str">
        <f t="shared" si="83"/>
        <v/>
      </c>
      <c r="AB144" s="70"/>
      <c r="AC144" s="75">
        <f t="shared" si="84"/>
        <v>0</v>
      </c>
      <c r="AE144" s="78" t="e">
        <f t="shared" si="85"/>
        <v>#VALUE!</v>
      </c>
    </row>
    <row r="145" spans="1:31" x14ac:dyDescent="0.25">
      <c r="B145" s="14" t="str">
        <f>+IF('Tipologie sottoutenze_consumi'!E170&gt;0,'Tipologie sottoutenze_consumi'!B170,"")</f>
        <v/>
      </c>
      <c r="C145" s="14"/>
      <c r="D145" s="75">
        <f>+IF(B145="",0,1*'Dati bolletta'!$D$30*'Dati bolletta'!$C$20*'Articolazione tariffaria'!$F$33)</f>
        <v>0</v>
      </c>
      <c r="E145" s="75">
        <f>+IF(B145="",0,1*'Dati bolletta'!$D$31*'Dati bolletta'!$C$20*'Articolazione tariffaria'!$F$34)</f>
        <v>0</v>
      </c>
      <c r="F145" s="75">
        <f>+IF(B145="",0,1*'Dati bolletta'!$D$32*'Dati bolletta'!$C$20*'Articolazione tariffaria'!$F$35)</f>
        <v>0</v>
      </c>
      <c r="G145" s="82">
        <f t="shared" si="0"/>
        <v>0</v>
      </c>
      <c r="H145" s="67"/>
      <c r="I145" s="84" t="e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#VALUE!</v>
      </c>
      <c r="J145" s="75" t="e">
        <f>+'Tipologie sottoutenze_consumi'!E170*'Articolazione tariffaria'!F$26*'Dati bolletta'!$D$31</f>
        <v>#VALUE!</v>
      </c>
      <c r="K145" s="75" t="e">
        <f>+'Tipologie sottoutenze_consumi'!E170*'Articolazione tariffaria'!F$27*'Dati bolletta'!$D$32</f>
        <v>#VALUE!</v>
      </c>
      <c r="L145" s="82" t="e">
        <f t="shared" si="1"/>
        <v>#VALUE!</v>
      </c>
      <c r="M145" s="67"/>
      <c r="N145" s="75">
        <f>+'Tipologie sottoutenze_consumi'!E170*'Articolazione tariffaria'!F$51*'Dati bolletta'!D$30</f>
        <v>0</v>
      </c>
      <c r="O145" s="75">
        <f>+'Tipologie sottoutenze_consumi'!E170*'Articolazione tariffaria'!F$51*'Dati bolletta'!$D$31</f>
        <v>0</v>
      </c>
      <c r="P145" s="75">
        <f>+'Tipologie sottoutenze_consumi'!E170*'Articolazione tariffaria'!F$51*'Dati bolletta'!$D$32</f>
        <v>0</v>
      </c>
      <c r="Q145" s="82">
        <f t="shared" si="2"/>
        <v>0</v>
      </c>
      <c r="R145" s="67"/>
      <c r="S145" s="75" t="e">
        <f>+'Tipologie sottoutenze_consumi'!E170*'Articolazione tariffaria'!F$41*'Dati bolletta'!D$30</f>
        <v>#VALUE!</v>
      </c>
      <c r="T145" s="75" t="e">
        <f>+'Tipologie sottoutenze_consumi'!E170*'Articolazione tariffaria'!F$42*'Dati bolletta'!$D$31</f>
        <v>#VALUE!</v>
      </c>
      <c r="U145" s="75" t="e">
        <f>+'Tipologie sottoutenze_consumi'!E170*'Articolazione tariffaria'!F$43*'Dati bolletta'!$D$32</f>
        <v>#VALUE!</v>
      </c>
      <c r="V145" s="82" t="e">
        <f t="shared" si="3"/>
        <v>#VALUE!</v>
      </c>
      <c r="W145" s="70"/>
      <c r="X145" s="75" t="e">
        <f t="shared" si="4"/>
        <v>#VALUE!</v>
      </c>
      <c r="Y145" s="75" t="e">
        <f t="shared" si="81"/>
        <v>#VALUE!</v>
      </c>
      <c r="Z145" s="75" t="e">
        <f t="shared" si="82"/>
        <v>#VALUE!</v>
      </c>
      <c r="AA145" s="13" t="str">
        <f t="shared" si="83"/>
        <v/>
      </c>
      <c r="AB145" s="70"/>
      <c r="AC145" s="75">
        <f t="shared" si="84"/>
        <v>0</v>
      </c>
      <c r="AE145" s="78" t="e">
        <f t="shared" si="85"/>
        <v>#VALUE!</v>
      </c>
    </row>
    <row r="146" spans="1:31" x14ac:dyDescent="0.25">
      <c r="B146" s="14" t="str">
        <f>+IF('Tipologie sottoutenze_consumi'!E171&gt;0,'Tipologie sottoutenze_consumi'!B171,"")</f>
        <v/>
      </c>
      <c r="C146" s="14"/>
      <c r="D146" s="75">
        <f>+IF(B146="",0,1*'Dati bolletta'!$D$30*'Dati bolletta'!$C$20*'Articolazione tariffaria'!$F$33)</f>
        <v>0</v>
      </c>
      <c r="E146" s="75">
        <f>+IF(B146="",0,1*'Dati bolletta'!$D$31*'Dati bolletta'!$C$20*'Articolazione tariffaria'!$F$34)</f>
        <v>0</v>
      </c>
      <c r="F146" s="75">
        <f>+IF(B146="",0,1*'Dati bolletta'!$D$32*'Dati bolletta'!$C$20*'Articolazione tariffaria'!$F$35)</f>
        <v>0</v>
      </c>
      <c r="G146" s="82">
        <f t="shared" ref="G146" si="86">+SUM(D146:F146)</f>
        <v>0</v>
      </c>
      <c r="H146" s="67"/>
      <c r="I146" s="84" t="e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#VALUE!</v>
      </c>
      <c r="J146" s="75" t="e">
        <f>+'Tipologie sottoutenze_consumi'!E171*'Articolazione tariffaria'!F$26*'Dati bolletta'!$D$31</f>
        <v>#VALUE!</v>
      </c>
      <c r="K146" s="75" t="e">
        <f>+'Tipologie sottoutenze_consumi'!E171*'Articolazione tariffaria'!F$27*'Dati bolletta'!$D$32</f>
        <v>#VALUE!</v>
      </c>
      <c r="L146" s="82" t="e">
        <f t="shared" ref="L146" si="87">+SUM(I146:K146)</f>
        <v>#VALUE!</v>
      </c>
      <c r="M146" s="67"/>
      <c r="N146" s="75">
        <f>+'Tipologie sottoutenze_consumi'!E171*'Articolazione tariffaria'!F$51*'Dati bolletta'!D$30</f>
        <v>0</v>
      </c>
      <c r="O146" s="75">
        <f>+'Tipologie sottoutenze_consumi'!E171*'Articolazione tariffaria'!F$51*'Dati bolletta'!$D$31</f>
        <v>0</v>
      </c>
      <c r="P146" s="75">
        <f>+'Tipologie sottoutenze_consumi'!E171*'Articolazione tariffaria'!F$51*'Dati bolletta'!$D$32</f>
        <v>0</v>
      </c>
      <c r="Q146" s="82">
        <f t="shared" ref="Q146" si="88">+SUM(N146:P146)</f>
        <v>0</v>
      </c>
      <c r="R146" s="67"/>
      <c r="S146" s="75" t="e">
        <f>+'Tipologie sottoutenze_consumi'!E171*'Articolazione tariffaria'!F$41*'Dati bolletta'!D$30</f>
        <v>#VALUE!</v>
      </c>
      <c r="T146" s="75" t="e">
        <f>+'Tipologie sottoutenze_consumi'!E171*'Articolazione tariffaria'!F$42*'Dati bolletta'!$D$31</f>
        <v>#VALUE!</v>
      </c>
      <c r="U146" s="75" t="e">
        <f>+'Tipologie sottoutenze_consumi'!E171*'Articolazione tariffaria'!F$43*'Dati bolletta'!$D$32</f>
        <v>#VALUE!</v>
      </c>
      <c r="V146" s="82" t="e">
        <f t="shared" ref="V146" si="89">+SUM(S146:U146)</f>
        <v>#VALUE!</v>
      </c>
      <c r="W146" s="70"/>
      <c r="X146" s="75" t="e">
        <f t="shared" ref="X146" si="90">+G146+L146+Q146+V146</f>
        <v>#VALUE!</v>
      </c>
      <c r="Y146" s="75" t="e">
        <f t="shared" ref="Y146" si="91">+X146*Y$3</f>
        <v>#VALUE!</v>
      </c>
      <c r="Z146" s="75" t="e">
        <f t="shared" ref="Z146" si="92">+X146+Y146</f>
        <v>#VALUE!</v>
      </c>
      <c r="AA146" s="13" t="str">
        <f t="shared" si="83"/>
        <v/>
      </c>
      <c r="AB146" s="70"/>
      <c r="AC146" s="75">
        <f t="shared" si="84"/>
        <v>0</v>
      </c>
      <c r="AE146" s="78" t="e">
        <f t="shared" ref="AE146" si="93">+Z146+AC146</f>
        <v>#VALUE!</v>
      </c>
    </row>
    <row r="147" spans="1:31" s="92" customFormat="1" ht="7.5" customHeight="1" x14ac:dyDescent="0.25">
      <c r="D147" s="93"/>
      <c r="E147" s="93"/>
      <c r="F147" s="93"/>
      <c r="G147" s="94"/>
      <c r="H147" s="95"/>
      <c r="I147" s="100"/>
      <c r="J147" s="93"/>
      <c r="K147" s="93"/>
      <c r="L147" s="94"/>
      <c r="M147" s="95"/>
      <c r="N147" s="93"/>
      <c r="O147" s="93"/>
      <c r="P147" s="93"/>
      <c r="Q147" s="94"/>
      <c r="R147" s="95"/>
      <c r="S147" s="93"/>
      <c r="T147" s="93"/>
      <c r="U147" s="93"/>
      <c r="V147" s="94"/>
      <c r="W147" s="95"/>
      <c r="X147" s="93"/>
      <c r="Y147" s="93"/>
      <c r="Z147" s="93"/>
      <c r="AB147" s="95"/>
      <c r="AC147" s="93"/>
      <c r="AD147" s="98"/>
      <c r="AE147" s="99"/>
    </row>
    <row r="148" spans="1:31" x14ac:dyDescent="0.25">
      <c r="B148" s="2" t="str">
        <f>+'Tipologie sottoutenze_consumi'!B174</f>
        <v>USO NON DOMESTICO COMMERCIALE E ARTIGIANALE</v>
      </c>
      <c r="C148" s="2"/>
      <c r="D148" s="75"/>
      <c r="E148" s="75"/>
      <c r="F148" s="75"/>
      <c r="G148" s="82"/>
      <c r="H148" s="67"/>
      <c r="I148" s="84"/>
      <c r="J148" s="75"/>
      <c r="K148" s="75"/>
      <c r="L148" s="82"/>
      <c r="M148" s="67"/>
      <c r="N148" s="75"/>
      <c r="O148" s="75"/>
      <c r="P148" s="75"/>
      <c r="Q148" s="82"/>
      <c r="R148" s="67"/>
      <c r="S148" s="75"/>
      <c r="T148" s="75"/>
      <c r="U148" s="75"/>
      <c r="V148" s="82"/>
      <c r="W148" s="70"/>
      <c r="X148" s="75"/>
      <c r="Y148" s="75"/>
      <c r="Z148" s="75"/>
      <c r="AB148" s="70"/>
    </row>
    <row r="149" spans="1:31" x14ac:dyDescent="0.25">
      <c r="B149" s="14" t="str">
        <f>+IF('Tipologie sottoutenze_consumi'!E175&gt;0,'Tipologie sottoutenze_consumi'!B175,"")</f>
        <v/>
      </c>
      <c r="C149" s="14"/>
      <c r="D149" s="75">
        <f>+IF(B149="",0,1*'Dati bolletta'!$D$30*'Dati bolletta'!$C$20*'Articolazione tariffaria'!$F$36)</f>
        <v>0</v>
      </c>
      <c r="E149" s="75">
        <f>+IF(B149="",0,1*'Dati bolletta'!$D$31*'Dati bolletta'!$C$20*'Articolazione tariffaria'!$F$37)</f>
        <v>0</v>
      </c>
      <c r="F149" s="75">
        <f>+IF(B149="",0,1*'Dati bolletta'!$D$32*'Dati bolletta'!$C$20*'Articolazione tariffaria'!$F$38)</f>
        <v>0</v>
      </c>
      <c r="G149" s="82">
        <f t="shared" si="0"/>
        <v>0</v>
      </c>
      <c r="H149" s="67"/>
      <c r="I149" s="84" t="e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#VALUE!</v>
      </c>
      <c r="J149" s="75" t="e">
        <f>+'Tipologie sottoutenze_consumi'!E175*'Articolazione tariffaria'!F$26*'Dati bolletta'!$D$31</f>
        <v>#VALUE!</v>
      </c>
      <c r="K149" s="75" t="e">
        <f>+'Tipologie sottoutenze_consumi'!E175*'Articolazione tariffaria'!F$27*'Dati bolletta'!$D$32</f>
        <v>#VALUE!</v>
      </c>
      <c r="L149" s="82" t="e">
        <f t="shared" si="1"/>
        <v>#VALUE!</v>
      </c>
      <c r="M149" s="67"/>
      <c r="N149" s="75">
        <f>+'Tipologie sottoutenze_consumi'!E175*'Articolazione tariffaria'!F$51*'Dati bolletta'!D$30</f>
        <v>0</v>
      </c>
      <c r="O149" s="75">
        <f>+'Tipologie sottoutenze_consumi'!E175*'Articolazione tariffaria'!F$51*'Dati bolletta'!$D$31</f>
        <v>0</v>
      </c>
      <c r="P149" s="75">
        <f>+'Tipologie sottoutenze_consumi'!E175*'Articolazione tariffaria'!F$51*'Dati bolletta'!$D$32</f>
        <v>0</v>
      </c>
      <c r="Q149" s="82">
        <f t="shared" si="2"/>
        <v>0</v>
      </c>
      <c r="R149" s="67"/>
      <c r="S149" s="75" t="e">
        <f>+'Tipologie sottoutenze_consumi'!E175*'Articolazione tariffaria'!F$41*'Dati bolletta'!D$30</f>
        <v>#VALUE!</v>
      </c>
      <c r="T149" s="75" t="e">
        <f>+'Tipologie sottoutenze_consumi'!E175*'Articolazione tariffaria'!F$42*'Dati bolletta'!$D$31</f>
        <v>#VALUE!</v>
      </c>
      <c r="U149" s="75" t="e">
        <f>+'Tipologie sottoutenze_consumi'!E175*'Articolazione tariffaria'!F$43*'Dati bolletta'!$D$32</f>
        <v>#VALUE!</v>
      </c>
      <c r="V149" s="82" t="e">
        <f t="shared" si="3"/>
        <v>#VALUE!</v>
      </c>
      <c r="W149" s="70"/>
      <c r="X149" s="75" t="e">
        <f t="shared" si="4"/>
        <v>#VALUE!</v>
      </c>
      <c r="Y149" s="75" t="e">
        <f t="shared" ref="Y149:Y156" si="94">+X149*Y$3</f>
        <v>#VALUE!</v>
      </c>
      <c r="Z149" s="75" t="e">
        <f t="shared" ref="Z149:Z156" si="95">+X149+Y149</f>
        <v>#VALUE!</v>
      </c>
      <c r="AA149" s="13" t="str">
        <f t="shared" ref="AA149:AA158" si="96">IFERROR(+X149/X$160,"")</f>
        <v/>
      </c>
      <c r="AB149" s="70"/>
      <c r="AC149" s="75">
        <f t="shared" ref="AC149:AC158" si="97">IFERROR(+AC$160*AA149,0)</f>
        <v>0</v>
      </c>
      <c r="AE149" s="78" t="e">
        <f t="shared" ref="AE149:AE156" si="98">+Z149+AC149</f>
        <v>#VALUE!</v>
      </c>
    </row>
    <row r="150" spans="1:31" x14ac:dyDescent="0.25">
      <c r="B150" s="14" t="str">
        <f>+IF('Tipologie sottoutenze_consumi'!E176&gt;0,'Tipologie sottoutenze_consumi'!B176,"")</f>
        <v/>
      </c>
      <c r="C150" s="14"/>
      <c r="D150" s="75">
        <f>+IF(B150="",0,1*'Dati bolletta'!$D$30*'Dati bolletta'!$C$20*'Articolazione tariffaria'!$F$36)</f>
        <v>0</v>
      </c>
      <c r="E150" s="75">
        <f>+IF(B150="",0,1*'Dati bolletta'!$D$31*'Dati bolletta'!$C$20*'Articolazione tariffaria'!$F$37)</f>
        <v>0</v>
      </c>
      <c r="F150" s="75">
        <f>+IF(B150="",0,1*'Dati bolletta'!$D$32*'Dati bolletta'!$C$20*'Articolazione tariffaria'!$F$38)</f>
        <v>0</v>
      </c>
      <c r="G150" s="82">
        <f t="shared" si="0"/>
        <v>0</v>
      </c>
      <c r="H150" s="67"/>
      <c r="I150" s="84" t="e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#VALUE!</v>
      </c>
      <c r="J150" s="75" t="e">
        <f>+'Tipologie sottoutenze_consumi'!E176*'Articolazione tariffaria'!F$26*'Dati bolletta'!$D$31</f>
        <v>#VALUE!</v>
      </c>
      <c r="K150" s="75" t="e">
        <f>+'Tipologie sottoutenze_consumi'!E176*'Articolazione tariffaria'!F$27*'Dati bolletta'!$D$32</f>
        <v>#VALUE!</v>
      </c>
      <c r="L150" s="82" t="e">
        <f t="shared" si="1"/>
        <v>#VALUE!</v>
      </c>
      <c r="M150" s="67"/>
      <c r="N150" s="75">
        <f>+'Tipologie sottoutenze_consumi'!E176*'Articolazione tariffaria'!F$51*'Dati bolletta'!D$30</f>
        <v>0</v>
      </c>
      <c r="O150" s="75">
        <f>+'Tipologie sottoutenze_consumi'!E176*'Articolazione tariffaria'!F$51*'Dati bolletta'!$D$31</f>
        <v>0</v>
      </c>
      <c r="P150" s="75">
        <f>+'Tipologie sottoutenze_consumi'!E176*'Articolazione tariffaria'!F$51*'Dati bolletta'!$D$32</f>
        <v>0</v>
      </c>
      <c r="Q150" s="82">
        <f t="shared" si="2"/>
        <v>0</v>
      </c>
      <c r="R150" s="67"/>
      <c r="S150" s="75" t="e">
        <f>+'Tipologie sottoutenze_consumi'!E176*'Articolazione tariffaria'!F$41*'Dati bolletta'!D$30</f>
        <v>#VALUE!</v>
      </c>
      <c r="T150" s="75" t="e">
        <f>+'Tipologie sottoutenze_consumi'!E176*'Articolazione tariffaria'!F$42*'Dati bolletta'!$D$31</f>
        <v>#VALUE!</v>
      </c>
      <c r="U150" s="75" t="e">
        <f>+'Tipologie sottoutenze_consumi'!E176*'Articolazione tariffaria'!F$43*'Dati bolletta'!$D$32</f>
        <v>#VALUE!</v>
      </c>
      <c r="V150" s="82" t="e">
        <f t="shared" si="3"/>
        <v>#VALUE!</v>
      </c>
      <c r="W150" s="70"/>
      <c r="X150" s="75" t="e">
        <f t="shared" si="4"/>
        <v>#VALUE!</v>
      </c>
      <c r="Y150" s="75" t="e">
        <f t="shared" si="94"/>
        <v>#VALUE!</v>
      </c>
      <c r="Z150" s="75" t="e">
        <f t="shared" si="95"/>
        <v>#VALUE!</v>
      </c>
      <c r="AA150" s="13" t="str">
        <f t="shared" si="96"/>
        <v/>
      </c>
      <c r="AB150" s="70"/>
      <c r="AC150" s="75">
        <f t="shared" si="97"/>
        <v>0</v>
      </c>
      <c r="AE150" s="78" t="e">
        <f t="shared" si="98"/>
        <v>#VALUE!</v>
      </c>
    </row>
    <row r="151" spans="1:31" x14ac:dyDescent="0.25">
      <c r="B151" s="14" t="str">
        <f>+IF('Tipologie sottoutenze_consumi'!E177&gt;0,'Tipologie sottoutenze_consumi'!B177,"")</f>
        <v/>
      </c>
      <c r="C151" s="14"/>
      <c r="D151" s="75">
        <f>+IF(B151="",0,1*'Dati bolletta'!$D$30*'Dati bolletta'!$C$20*'Articolazione tariffaria'!$F$36)</f>
        <v>0</v>
      </c>
      <c r="E151" s="75">
        <f>+IF(B151="",0,1*'Dati bolletta'!$D$31*'Dati bolletta'!$C$20*'Articolazione tariffaria'!$F$37)</f>
        <v>0</v>
      </c>
      <c r="F151" s="75">
        <f>+IF(B151="",0,1*'Dati bolletta'!$D$32*'Dati bolletta'!$C$20*'Articolazione tariffaria'!$F$38)</f>
        <v>0</v>
      </c>
      <c r="G151" s="82">
        <f t="shared" si="0"/>
        <v>0</v>
      </c>
      <c r="H151" s="67"/>
      <c r="I151" s="84" t="e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#VALUE!</v>
      </c>
      <c r="J151" s="75" t="e">
        <f>+'Tipologie sottoutenze_consumi'!E177*'Articolazione tariffaria'!F$26*'Dati bolletta'!$D$31</f>
        <v>#VALUE!</v>
      </c>
      <c r="K151" s="75" t="e">
        <f>+'Tipologie sottoutenze_consumi'!E177*'Articolazione tariffaria'!F$27*'Dati bolletta'!$D$32</f>
        <v>#VALUE!</v>
      </c>
      <c r="L151" s="82" t="e">
        <f t="shared" si="1"/>
        <v>#VALUE!</v>
      </c>
      <c r="M151" s="67"/>
      <c r="N151" s="75">
        <f>+'Tipologie sottoutenze_consumi'!E177*'Articolazione tariffaria'!F$51*'Dati bolletta'!D$30</f>
        <v>0</v>
      </c>
      <c r="O151" s="75">
        <f>+'Tipologie sottoutenze_consumi'!E177*'Articolazione tariffaria'!F$51*'Dati bolletta'!$D$31</f>
        <v>0</v>
      </c>
      <c r="P151" s="75">
        <f>+'Tipologie sottoutenze_consumi'!E177*'Articolazione tariffaria'!F$51*'Dati bolletta'!$D$32</f>
        <v>0</v>
      </c>
      <c r="Q151" s="82">
        <f t="shared" si="2"/>
        <v>0</v>
      </c>
      <c r="R151" s="67"/>
      <c r="S151" s="75" t="e">
        <f>+'Tipologie sottoutenze_consumi'!E177*'Articolazione tariffaria'!F$41*'Dati bolletta'!D$30</f>
        <v>#VALUE!</v>
      </c>
      <c r="T151" s="75" t="e">
        <f>+'Tipologie sottoutenze_consumi'!E177*'Articolazione tariffaria'!F$42*'Dati bolletta'!$D$31</f>
        <v>#VALUE!</v>
      </c>
      <c r="U151" s="75" t="e">
        <f>+'Tipologie sottoutenze_consumi'!E177*'Articolazione tariffaria'!F$43*'Dati bolletta'!$D$32</f>
        <v>#VALUE!</v>
      </c>
      <c r="V151" s="82" t="e">
        <f t="shared" si="3"/>
        <v>#VALUE!</v>
      </c>
      <c r="W151" s="70"/>
      <c r="X151" s="75" t="e">
        <f t="shared" si="4"/>
        <v>#VALUE!</v>
      </c>
      <c r="Y151" s="75" t="e">
        <f t="shared" si="94"/>
        <v>#VALUE!</v>
      </c>
      <c r="Z151" s="75" t="e">
        <f t="shared" si="95"/>
        <v>#VALUE!</v>
      </c>
      <c r="AA151" s="13" t="str">
        <f t="shared" si="96"/>
        <v/>
      </c>
      <c r="AB151" s="70"/>
      <c r="AC151" s="75">
        <f t="shared" si="97"/>
        <v>0</v>
      </c>
      <c r="AE151" s="78" t="e">
        <f t="shared" si="98"/>
        <v>#VALUE!</v>
      </c>
    </row>
    <row r="152" spans="1:31" x14ac:dyDescent="0.25">
      <c r="B152" s="14" t="str">
        <f>+IF('Tipologie sottoutenze_consumi'!E178&gt;0,'Tipologie sottoutenze_consumi'!B178,"")</f>
        <v/>
      </c>
      <c r="C152" s="14"/>
      <c r="D152" s="75">
        <f>+IF(B152="",0,1*'Dati bolletta'!$D$30*'Dati bolletta'!$C$20*'Articolazione tariffaria'!$F$36)</f>
        <v>0</v>
      </c>
      <c r="E152" s="75">
        <f>+IF(B152="",0,1*'Dati bolletta'!$D$31*'Dati bolletta'!$C$20*'Articolazione tariffaria'!$F$37)</f>
        <v>0</v>
      </c>
      <c r="F152" s="75">
        <f>+IF(B152="",0,1*'Dati bolletta'!$D$32*'Dati bolletta'!$C$20*'Articolazione tariffaria'!$F$38)</f>
        <v>0</v>
      </c>
      <c r="G152" s="82">
        <f t="shared" si="0"/>
        <v>0</v>
      </c>
      <c r="H152" s="67"/>
      <c r="I152" s="84" t="e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#VALUE!</v>
      </c>
      <c r="J152" s="75" t="e">
        <f>+'Tipologie sottoutenze_consumi'!E178*'Articolazione tariffaria'!F$26*'Dati bolletta'!$D$31</f>
        <v>#VALUE!</v>
      </c>
      <c r="K152" s="75" t="e">
        <f>+'Tipologie sottoutenze_consumi'!E178*'Articolazione tariffaria'!F$27*'Dati bolletta'!$D$32</f>
        <v>#VALUE!</v>
      </c>
      <c r="L152" s="82" t="e">
        <f t="shared" si="1"/>
        <v>#VALUE!</v>
      </c>
      <c r="M152" s="67"/>
      <c r="N152" s="75">
        <f>+'Tipologie sottoutenze_consumi'!E178*'Articolazione tariffaria'!F$51*'Dati bolletta'!D$30</f>
        <v>0</v>
      </c>
      <c r="O152" s="75">
        <f>+'Tipologie sottoutenze_consumi'!E178*'Articolazione tariffaria'!F$51*'Dati bolletta'!$D$31</f>
        <v>0</v>
      </c>
      <c r="P152" s="75">
        <f>+'Tipologie sottoutenze_consumi'!E178*'Articolazione tariffaria'!F$51*'Dati bolletta'!$D$32</f>
        <v>0</v>
      </c>
      <c r="Q152" s="82">
        <f t="shared" si="2"/>
        <v>0</v>
      </c>
      <c r="R152" s="67"/>
      <c r="S152" s="75" t="e">
        <f>+'Tipologie sottoutenze_consumi'!E178*'Articolazione tariffaria'!F$41*'Dati bolletta'!D$30</f>
        <v>#VALUE!</v>
      </c>
      <c r="T152" s="75" t="e">
        <f>+'Tipologie sottoutenze_consumi'!E178*'Articolazione tariffaria'!F$42*'Dati bolletta'!$D$31</f>
        <v>#VALUE!</v>
      </c>
      <c r="U152" s="75" t="e">
        <f>+'Tipologie sottoutenze_consumi'!E178*'Articolazione tariffaria'!F$43*'Dati bolletta'!$D$32</f>
        <v>#VALUE!</v>
      </c>
      <c r="V152" s="82" t="e">
        <f t="shared" si="3"/>
        <v>#VALUE!</v>
      </c>
      <c r="W152" s="70"/>
      <c r="X152" s="75" t="e">
        <f t="shared" si="4"/>
        <v>#VALUE!</v>
      </c>
      <c r="Y152" s="75" t="e">
        <f t="shared" si="94"/>
        <v>#VALUE!</v>
      </c>
      <c r="Z152" s="75" t="e">
        <f t="shared" si="95"/>
        <v>#VALUE!</v>
      </c>
      <c r="AA152" s="13" t="str">
        <f t="shared" si="96"/>
        <v/>
      </c>
      <c r="AB152" s="70"/>
      <c r="AC152" s="75">
        <f t="shared" si="97"/>
        <v>0</v>
      </c>
      <c r="AE152" s="78" t="e">
        <f t="shared" si="98"/>
        <v>#VALUE!</v>
      </c>
    </row>
    <row r="153" spans="1:31" x14ac:dyDescent="0.25">
      <c r="B153" s="14" t="str">
        <f>+IF('Tipologie sottoutenze_consumi'!E179&gt;0,'Tipologie sottoutenze_consumi'!B179,"")</f>
        <v/>
      </c>
      <c r="C153" s="14"/>
      <c r="D153" s="75">
        <f>+IF(B153="",0,1*'Dati bolletta'!$D$30*'Dati bolletta'!$C$20*'Articolazione tariffaria'!$F$36)</f>
        <v>0</v>
      </c>
      <c r="E153" s="75">
        <f>+IF(B153="",0,1*'Dati bolletta'!$D$31*'Dati bolletta'!$C$20*'Articolazione tariffaria'!$F$37)</f>
        <v>0</v>
      </c>
      <c r="F153" s="75">
        <f>+IF(B153="",0,1*'Dati bolletta'!$D$32*'Dati bolletta'!$C$20*'Articolazione tariffaria'!$F$38)</f>
        <v>0</v>
      </c>
      <c r="G153" s="82">
        <f t="shared" si="0"/>
        <v>0</v>
      </c>
      <c r="H153" s="67"/>
      <c r="I153" s="84" t="e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#VALUE!</v>
      </c>
      <c r="J153" s="75" t="e">
        <f>+'Tipologie sottoutenze_consumi'!E179*'Articolazione tariffaria'!F$26*'Dati bolletta'!$D$31</f>
        <v>#VALUE!</v>
      </c>
      <c r="K153" s="75" t="e">
        <f>+'Tipologie sottoutenze_consumi'!E179*'Articolazione tariffaria'!F$27*'Dati bolletta'!$D$32</f>
        <v>#VALUE!</v>
      </c>
      <c r="L153" s="82" t="e">
        <f t="shared" si="1"/>
        <v>#VALUE!</v>
      </c>
      <c r="M153" s="67"/>
      <c r="N153" s="75">
        <f>+'Tipologie sottoutenze_consumi'!E179*'Articolazione tariffaria'!F$51*'Dati bolletta'!D$30</f>
        <v>0</v>
      </c>
      <c r="O153" s="75">
        <f>+'Tipologie sottoutenze_consumi'!E179*'Articolazione tariffaria'!F$51*'Dati bolletta'!$D$31</f>
        <v>0</v>
      </c>
      <c r="P153" s="75">
        <f>+'Tipologie sottoutenze_consumi'!E179*'Articolazione tariffaria'!F$51*'Dati bolletta'!$D$32</f>
        <v>0</v>
      </c>
      <c r="Q153" s="82">
        <f t="shared" si="2"/>
        <v>0</v>
      </c>
      <c r="R153" s="67"/>
      <c r="S153" s="75" t="e">
        <f>+'Tipologie sottoutenze_consumi'!E179*'Articolazione tariffaria'!F$41*'Dati bolletta'!D$30</f>
        <v>#VALUE!</v>
      </c>
      <c r="T153" s="75" t="e">
        <f>+'Tipologie sottoutenze_consumi'!E179*'Articolazione tariffaria'!F$42*'Dati bolletta'!$D$31</f>
        <v>#VALUE!</v>
      </c>
      <c r="U153" s="75" t="e">
        <f>+'Tipologie sottoutenze_consumi'!E179*'Articolazione tariffaria'!F$43*'Dati bolletta'!$D$32</f>
        <v>#VALUE!</v>
      </c>
      <c r="V153" s="82" t="e">
        <f t="shared" si="3"/>
        <v>#VALUE!</v>
      </c>
      <c r="W153" s="70"/>
      <c r="X153" s="75" t="e">
        <f t="shared" si="4"/>
        <v>#VALUE!</v>
      </c>
      <c r="Y153" s="75" t="e">
        <f t="shared" si="94"/>
        <v>#VALUE!</v>
      </c>
      <c r="Z153" s="75" t="e">
        <f t="shared" si="95"/>
        <v>#VALUE!</v>
      </c>
      <c r="AA153" s="13" t="str">
        <f t="shared" si="96"/>
        <v/>
      </c>
      <c r="AB153" s="70"/>
      <c r="AC153" s="75">
        <f t="shared" si="97"/>
        <v>0</v>
      </c>
      <c r="AE153" s="78" t="e">
        <f t="shared" si="98"/>
        <v>#VALUE!</v>
      </c>
    </row>
    <row r="154" spans="1:31" x14ac:dyDescent="0.25">
      <c r="B154" s="14" t="str">
        <f>+IF('Tipologie sottoutenze_consumi'!E180&gt;0,'Tipologie sottoutenze_consumi'!B180,"")</f>
        <v/>
      </c>
      <c r="C154" s="14"/>
      <c r="D154" s="75">
        <f>+IF(B154="",0,1*'Dati bolletta'!$D$30*'Dati bolletta'!$C$20*'Articolazione tariffaria'!$F$36)</f>
        <v>0</v>
      </c>
      <c r="E154" s="75">
        <f>+IF(B154="",0,1*'Dati bolletta'!$D$31*'Dati bolletta'!$C$20*'Articolazione tariffaria'!$F$37)</f>
        <v>0</v>
      </c>
      <c r="F154" s="75">
        <f>+IF(B154="",0,1*'Dati bolletta'!$D$32*'Dati bolletta'!$C$20*'Articolazione tariffaria'!$F$38)</f>
        <v>0</v>
      </c>
      <c r="G154" s="82">
        <f t="shared" ref="G154:G156" si="99">+SUM(D154:F154)</f>
        <v>0</v>
      </c>
      <c r="H154" s="67"/>
      <c r="I154" s="84" t="e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#VALUE!</v>
      </c>
      <c r="J154" s="75" t="e">
        <f>+'Tipologie sottoutenze_consumi'!E180*'Articolazione tariffaria'!F$26*'Dati bolletta'!$D$31</f>
        <v>#VALUE!</v>
      </c>
      <c r="K154" s="75" t="e">
        <f>+'Tipologie sottoutenze_consumi'!E180*'Articolazione tariffaria'!F$27*'Dati bolletta'!$D$32</f>
        <v>#VALUE!</v>
      </c>
      <c r="L154" s="82" t="e">
        <f t="shared" ref="L154:L156" si="100">+SUM(I154:K154)</f>
        <v>#VALUE!</v>
      </c>
      <c r="M154" s="67"/>
      <c r="N154" s="75">
        <f>+'Tipologie sottoutenze_consumi'!E180*'Articolazione tariffaria'!F$51*'Dati bolletta'!D$30</f>
        <v>0</v>
      </c>
      <c r="O154" s="75">
        <f>+'Tipologie sottoutenze_consumi'!E180*'Articolazione tariffaria'!F$51*'Dati bolletta'!$D$31</f>
        <v>0</v>
      </c>
      <c r="P154" s="75">
        <f>+'Tipologie sottoutenze_consumi'!E180*'Articolazione tariffaria'!F$51*'Dati bolletta'!$D$32</f>
        <v>0</v>
      </c>
      <c r="Q154" s="82">
        <f t="shared" ref="Q154:Q156" si="101">+SUM(N154:P154)</f>
        <v>0</v>
      </c>
      <c r="R154" s="67"/>
      <c r="S154" s="75" t="e">
        <f>+'Tipologie sottoutenze_consumi'!E180*'Articolazione tariffaria'!F$41*'Dati bolletta'!D$30</f>
        <v>#VALUE!</v>
      </c>
      <c r="T154" s="75" t="e">
        <f>+'Tipologie sottoutenze_consumi'!E180*'Articolazione tariffaria'!F$42*'Dati bolletta'!$D$31</f>
        <v>#VALUE!</v>
      </c>
      <c r="U154" s="75" t="e">
        <f>+'Tipologie sottoutenze_consumi'!E180*'Articolazione tariffaria'!F$43*'Dati bolletta'!$D$32</f>
        <v>#VALUE!</v>
      </c>
      <c r="V154" s="82" t="e">
        <f t="shared" ref="V154:V156" si="102">+SUM(S154:U154)</f>
        <v>#VALUE!</v>
      </c>
      <c r="W154" s="70"/>
      <c r="X154" s="75" t="e">
        <f t="shared" ref="X154:X156" si="103">+G154+L154+Q154+V154</f>
        <v>#VALUE!</v>
      </c>
      <c r="Y154" s="75" t="e">
        <f t="shared" si="94"/>
        <v>#VALUE!</v>
      </c>
      <c r="Z154" s="75" t="e">
        <f t="shared" si="95"/>
        <v>#VALUE!</v>
      </c>
      <c r="AA154" s="13" t="str">
        <f t="shared" si="96"/>
        <v/>
      </c>
      <c r="AB154" s="70"/>
      <c r="AC154" s="75">
        <f t="shared" si="97"/>
        <v>0</v>
      </c>
      <c r="AE154" s="78" t="e">
        <f t="shared" si="98"/>
        <v>#VALUE!</v>
      </c>
    </row>
    <row r="155" spans="1:31" x14ac:dyDescent="0.25">
      <c r="B155" s="14" t="str">
        <f>+IF('Tipologie sottoutenze_consumi'!E181&gt;0,'Tipologie sottoutenze_consumi'!B181,"")</f>
        <v/>
      </c>
      <c r="C155" s="14"/>
      <c r="D155" s="75">
        <f>+IF(B155="",0,1*'Dati bolletta'!$D$30*'Dati bolletta'!$C$20*'Articolazione tariffaria'!$F$36)</f>
        <v>0</v>
      </c>
      <c r="E155" s="75">
        <f>+IF(B155="",0,1*'Dati bolletta'!$D$31*'Dati bolletta'!$C$20*'Articolazione tariffaria'!$F$37)</f>
        <v>0</v>
      </c>
      <c r="F155" s="75">
        <f>+IF(B155="",0,1*'Dati bolletta'!$D$32*'Dati bolletta'!$C$20*'Articolazione tariffaria'!$F$38)</f>
        <v>0</v>
      </c>
      <c r="G155" s="82">
        <f t="shared" si="99"/>
        <v>0</v>
      </c>
      <c r="H155" s="67"/>
      <c r="I155" s="84" t="e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#VALUE!</v>
      </c>
      <c r="J155" s="75" t="e">
        <f>+'Tipologie sottoutenze_consumi'!E181*'Articolazione tariffaria'!F$26*'Dati bolletta'!$D$31</f>
        <v>#VALUE!</v>
      </c>
      <c r="K155" s="75" t="e">
        <f>+'Tipologie sottoutenze_consumi'!E181*'Articolazione tariffaria'!F$27*'Dati bolletta'!$D$32</f>
        <v>#VALUE!</v>
      </c>
      <c r="L155" s="82" t="e">
        <f t="shared" si="100"/>
        <v>#VALUE!</v>
      </c>
      <c r="M155" s="67"/>
      <c r="N155" s="75">
        <f>+'Tipologie sottoutenze_consumi'!E181*'Articolazione tariffaria'!F$51*'Dati bolletta'!D$30</f>
        <v>0</v>
      </c>
      <c r="O155" s="75">
        <f>+'Tipologie sottoutenze_consumi'!E181*'Articolazione tariffaria'!F$51*'Dati bolletta'!$D$31</f>
        <v>0</v>
      </c>
      <c r="P155" s="75">
        <f>+'Tipologie sottoutenze_consumi'!E181*'Articolazione tariffaria'!F$51*'Dati bolletta'!$D$32</f>
        <v>0</v>
      </c>
      <c r="Q155" s="82">
        <f t="shared" si="101"/>
        <v>0</v>
      </c>
      <c r="R155" s="67"/>
      <c r="S155" s="75" t="e">
        <f>+'Tipologie sottoutenze_consumi'!E181*'Articolazione tariffaria'!F$41*'Dati bolletta'!D$30</f>
        <v>#VALUE!</v>
      </c>
      <c r="T155" s="75" t="e">
        <f>+'Tipologie sottoutenze_consumi'!E181*'Articolazione tariffaria'!F$42*'Dati bolletta'!$D$31</f>
        <v>#VALUE!</v>
      </c>
      <c r="U155" s="75" t="e">
        <f>+'Tipologie sottoutenze_consumi'!E181*'Articolazione tariffaria'!F$43*'Dati bolletta'!$D$32</f>
        <v>#VALUE!</v>
      </c>
      <c r="V155" s="82" t="e">
        <f t="shared" si="102"/>
        <v>#VALUE!</v>
      </c>
      <c r="W155" s="70"/>
      <c r="X155" s="75" t="e">
        <f t="shared" si="103"/>
        <v>#VALUE!</v>
      </c>
      <c r="Y155" s="75" t="e">
        <f t="shared" si="94"/>
        <v>#VALUE!</v>
      </c>
      <c r="Z155" s="75" t="e">
        <f t="shared" si="95"/>
        <v>#VALUE!</v>
      </c>
      <c r="AA155" s="13" t="str">
        <f t="shared" si="96"/>
        <v/>
      </c>
      <c r="AB155" s="70"/>
      <c r="AC155" s="75">
        <f t="shared" si="97"/>
        <v>0</v>
      </c>
      <c r="AE155" s="78" t="e">
        <f t="shared" si="98"/>
        <v>#VALUE!</v>
      </c>
    </row>
    <row r="156" spans="1:31" x14ac:dyDescent="0.25">
      <c r="B156" s="14" t="str">
        <f>+IF('Tipologie sottoutenze_consumi'!E182&gt;0,'Tipologie sottoutenze_consumi'!B182,"")</f>
        <v/>
      </c>
      <c r="C156" s="14"/>
      <c r="D156" s="75">
        <f>+IF(B156="",0,1*'Dati bolletta'!$D$30*'Dati bolletta'!$C$20*'Articolazione tariffaria'!$F$36)</f>
        <v>0</v>
      </c>
      <c r="E156" s="75">
        <f>+IF(B156="",0,1*'Dati bolletta'!$D$31*'Dati bolletta'!$C$20*'Articolazione tariffaria'!$F$37)</f>
        <v>0</v>
      </c>
      <c r="F156" s="75">
        <f>+IF(B156="",0,1*'Dati bolletta'!$D$32*'Dati bolletta'!$C$20*'Articolazione tariffaria'!$F$38)</f>
        <v>0</v>
      </c>
      <c r="G156" s="82">
        <f t="shared" si="99"/>
        <v>0</v>
      </c>
      <c r="H156" s="67"/>
      <c r="I156" s="84" t="e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#VALUE!</v>
      </c>
      <c r="J156" s="75" t="e">
        <f>+'Tipologie sottoutenze_consumi'!E182*'Articolazione tariffaria'!F$26*'Dati bolletta'!$D$31</f>
        <v>#VALUE!</v>
      </c>
      <c r="K156" s="75" t="e">
        <f>+'Tipologie sottoutenze_consumi'!E182*'Articolazione tariffaria'!F$27*'Dati bolletta'!$D$32</f>
        <v>#VALUE!</v>
      </c>
      <c r="L156" s="82" t="e">
        <f t="shared" si="100"/>
        <v>#VALUE!</v>
      </c>
      <c r="M156" s="67"/>
      <c r="N156" s="75">
        <f>+'Tipologie sottoutenze_consumi'!E182*'Articolazione tariffaria'!F$51*'Dati bolletta'!D$30</f>
        <v>0</v>
      </c>
      <c r="O156" s="75">
        <f>+'Tipologie sottoutenze_consumi'!E182*'Articolazione tariffaria'!F$51*'Dati bolletta'!$D$31</f>
        <v>0</v>
      </c>
      <c r="P156" s="75">
        <f>+'Tipologie sottoutenze_consumi'!E182*'Articolazione tariffaria'!F$51*'Dati bolletta'!$D$32</f>
        <v>0</v>
      </c>
      <c r="Q156" s="82">
        <f t="shared" si="101"/>
        <v>0</v>
      </c>
      <c r="R156" s="67"/>
      <c r="S156" s="75" t="e">
        <f>+'Tipologie sottoutenze_consumi'!E182*'Articolazione tariffaria'!F$41*'Dati bolletta'!D$30</f>
        <v>#VALUE!</v>
      </c>
      <c r="T156" s="75" t="e">
        <f>+'Tipologie sottoutenze_consumi'!E182*'Articolazione tariffaria'!F$42*'Dati bolletta'!$D$31</f>
        <v>#VALUE!</v>
      </c>
      <c r="U156" s="75" t="e">
        <f>+'Tipologie sottoutenze_consumi'!E182*'Articolazione tariffaria'!F$43*'Dati bolletta'!$D$32</f>
        <v>#VALUE!</v>
      </c>
      <c r="V156" s="82" t="e">
        <f t="shared" si="102"/>
        <v>#VALUE!</v>
      </c>
      <c r="W156" s="70"/>
      <c r="X156" s="75" t="e">
        <f t="shared" si="103"/>
        <v>#VALUE!</v>
      </c>
      <c r="Y156" s="75" t="e">
        <f t="shared" si="94"/>
        <v>#VALUE!</v>
      </c>
      <c r="Z156" s="75" t="e">
        <f t="shared" si="95"/>
        <v>#VALUE!</v>
      </c>
      <c r="AA156" s="13" t="str">
        <f t="shared" si="96"/>
        <v/>
      </c>
      <c r="AB156" s="70"/>
      <c r="AC156" s="75">
        <f t="shared" si="97"/>
        <v>0</v>
      </c>
      <c r="AE156" s="78" t="e">
        <f t="shared" si="98"/>
        <v>#VALUE!</v>
      </c>
    </row>
    <row r="157" spans="1:31" x14ac:dyDescent="0.25">
      <c r="B157" s="14" t="str">
        <f>+IF('Tipologie sottoutenze_consumi'!E183&gt;0,'Tipologie sottoutenze_consumi'!B183,"")</f>
        <v/>
      </c>
      <c r="C157" s="14"/>
      <c r="D157" s="75">
        <f>+IF(B157="",0,1*'Dati bolletta'!$D$30*'Dati bolletta'!$C$20*'Articolazione tariffaria'!$F$36)</f>
        <v>0</v>
      </c>
      <c r="E157" s="75">
        <f>+IF(B157="",0,1*'Dati bolletta'!$D$31*'Dati bolletta'!$C$20*'Articolazione tariffaria'!$F$37)</f>
        <v>0</v>
      </c>
      <c r="F157" s="75">
        <f>+IF(B157="",0,1*'Dati bolletta'!$D$32*'Dati bolletta'!$C$20*'Articolazione tariffaria'!$F$38)</f>
        <v>0</v>
      </c>
      <c r="G157" s="82">
        <f t="shared" ref="G157:G158" si="104">+SUM(D157:F157)</f>
        <v>0</v>
      </c>
      <c r="H157" s="67"/>
      <c r="I157" s="84" t="e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#VALUE!</v>
      </c>
      <c r="J157" s="75" t="e">
        <f>+'Tipologie sottoutenze_consumi'!E183*'Articolazione tariffaria'!F$26*'Dati bolletta'!$D$31</f>
        <v>#VALUE!</v>
      </c>
      <c r="K157" s="75" t="e">
        <f>+'Tipologie sottoutenze_consumi'!E183*'Articolazione tariffaria'!F$27*'Dati bolletta'!$D$32</f>
        <v>#VALUE!</v>
      </c>
      <c r="L157" s="82" t="e">
        <f t="shared" ref="L157:L158" si="105">+SUM(I157:K157)</f>
        <v>#VALUE!</v>
      </c>
      <c r="M157" s="67"/>
      <c r="N157" s="75">
        <f>+'Tipologie sottoutenze_consumi'!E183*'Articolazione tariffaria'!F$51*'Dati bolletta'!D$30</f>
        <v>0</v>
      </c>
      <c r="O157" s="75">
        <f>+'Tipologie sottoutenze_consumi'!E183*'Articolazione tariffaria'!F$51*'Dati bolletta'!$D$31</f>
        <v>0</v>
      </c>
      <c r="P157" s="75">
        <f>+'Tipologie sottoutenze_consumi'!E183*'Articolazione tariffaria'!F$51*'Dati bolletta'!$D$32</f>
        <v>0</v>
      </c>
      <c r="Q157" s="82">
        <f t="shared" ref="Q157:Q158" si="106">+SUM(N157:P157)</f>
        <v>0</v>
      </c>
      <c r="R157" s="67"/>
      <c r="S157" s="75" t="e">
        <f>+'Tipologie sottoutenze_consumi'!E183*'Articolazione tariffaria'!F$41*'Dati bolletta'!D$30</f>
        <v>#VALUE!</v>
      </c>
      <c r="T157" s="75" t="e">
        <f>+'Tipologie sottoutenze_consumi'!E183*'Articolazione tariffaria'!F$42*'Dati bolletta'!$D$31</f>
        <v>#VALUE!</v>
      </c>
      <c r="U157" s="75" t="e">
        <f>+'Tipologie sottoutenze_consumi'!E183*'Articolazione tariffaria'!F$43*'Dati bolletta'!$D$32</f>
        <v>#VALUE!</v>
      </c>
      <c r="V157" s="82" t="e">
        <f t="shared" ref="V157:V158" si="107">+SUM(S157:U157)</f>
        <v>#VALUE!</v>
      </c>
      <c r="W157" s="70"/>
      <c r="X157" s="75" t="e">
        <f t="shared" ref="X157:X158" si="108">+G157+L157+Q157+V157</f>
        <v>#VALUE!</v>
      </c>
      <c r="Y157" s="75" t="e">
        <f t="shared" ref="Y157:Y158" si="109">+X157*Y$3</f>
        <v>#VALUE!</v>
      </c>
      <c r="Z157" s="75" t="e">
        <f t="shared" ref="Z157:Z158" si="110">+X157+Y157</f>
        <v>#VALUE!</v>
      </c>
      <c r="AA157" s="13" t="str">
        <f t="shared" si="96"/>
        <v/>
      </c>
      <c r="AB157" s="70"/>
      <c r="AC157" s="75">
        <f t="shared" si="97"/>
        <v>0</v>
      </c>
      <c r="AE157" s="78" t="e">
        <f t="shared" ref="AE157:AE158" si="111">+Z157+AC157</f>
        <v>#VALUE!</v>
      </c>
    </row>
    <row r="158" spans="1:31" x14ac:dyDescent="0.25">
      <c r="B158" s="14" t="str">
        <f>+IF('Tipologie sottoutenze_consumi'!E184&gt;0,'Tipologie sottoutenze_consumi'!B184,"")</f>
        <v/>
      </c>
      <c r="C158" s="14"/>
      <c r="D158" s="75">
        <f>+IF(B158="",0,1*'Dati bolletta'!$D$30*'Dati bolletta'!$C$20*'Articolazione tariffaria'!$F$36)</f>
        <v>0</v>
      </c>
      <c r="E158" s="75">
        <f>+IF(B158="",0,1*'Dati bolletta'!$D$31*'Dati bolletta'!$C$20*'Articolazione tariffaria'!$F$37)</f>
        <v>0</v>
      </c>
      <c r="F158" s="75">
        <f>+IF(B158="",0,1*'Dati bolletta'!$D$32*'Dati bolletta'!$C$20*'Articolazione tariffaria'!$F$38)</f>
        <v>0</v>
      </c>
      <c r="G158" s="82">
        <f t="shared" si="104"/>
        <v>0</v>
      </c>
      <c r="H158" s="67"/>
      <c r="I158" s="84" t="e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#VALUE!</v>
      </c>
      <c r="J158" s="75" t="e">
        <f>+'Tipologie sottoutenze_consumi'!E184*'Articolazione tariffaria'!F$26*'Dati bolletta'!$D$31</f>
        <v>#VALUE!</v>
      </c>
      <c r="K158" s="75" t="e">
        <f>+'Tipologie sottoutenze_consumi'!E184*'Articolazione tariffaria'!F$27*'Dati bolletta'!$D$32</f>
        <v>#VALUE!</v>
      </c>
      <c r="L158" s="82" t="e">
        <f t="shared" si="105"/>
        <v>#VALUE!</v>
      </c>
      <c r="M158" s="67"/>
      <c r="N158" s="75">
        <f>+'Tipologie sottoutenze_consumi'!E184*'Articolazione tariffaria'!F$51*'Dati bolletta'!D$30</f>
        <v>0</v>
      </c>
      <c r="O158" s="75">
        <f>+'Tipologie sottoutenze_consumi'!E184*'Articolazione tariffaria'!F$51*'Dati bolletta'!$D$31</f>
        <v>0</v>
      </c>
      <c r="P158" s="75">
        <f>+'Tipologie sottoutenze_consumi'!E184*'Articolazione tariffaria'!F$51*'Dati bolletta'!$D$32</f>
        <v>0</v>
      </c>
      <c r="Q158" s="82">
        <f t="shared" si="106"/>
        <v>0</v>
      </c>
      <c r="R158" s="67"/>
      <c r="S158" s="75" t="e">
        <f>+'Tipologie sottoutenze_consumi'!E184*'Articolazione tariffaria'!F$41*'Dati bolletta'!D$30</f>
        <v>#VALUE!</v>
      </c>
      <c r="T158" s="75" t="e">
        <f>+'Tipologie sottoutenze_consumi'!E184*'Articolazione tariffaria'!F$42*'Dati bolletta'!$D$31</f>
        <v>#VALUE!</v>
      </c>
      <c r="U158" s="75" t="e">
        <f>+'Tipologie sottoutenze_consumi'!E184*'Articolazione tariffaria'!F$43*'Dati bolletta'!$D$32</f>
        <v>#VALUE!</v>
      </c>
      <c r="V158" s="82" t="e">
        <f t="shared" si="107"/>
        <v>#VALUE!</v>
      </c>
      <c r="W158" s="70"/>
      <c r="X158" s="75" t="e">
        <f t="shared" si="108"/>
        <v>#VALUE!</v>
      </c>
      <c r="Y158" s="75" t="e">
        <f t="shared" si="109"/>
        <v>#VALUE!</v>
      </c>
      <c r="Z158" s="75" t="e">
        <f t="shared" si="110"/>
        <v>#VALUE!</v>
      </c>
      <c r="AA158" s="13" t="str">
        <f t="shared" si="96"/>
        <v/>
      </c>
      <c r="AB158" s="70"/>
      <c r="AC158" s="75">
        <f t="shared" si="97"/>
        <v>0</v>
      </c>
      <c r="AE158" s="78" t="e">
        <f t="shared" si="111"/>
        <v>#VALUE!</v>
      </c>
    </row>
    <row r="159" spans="1:31" s="92" customFormat="1" x14ac:dyDescent="0.25">
      <c r="D159" s="101"/>
      <c r="E159" s="101"/>
      <c r="F159" s="101"/>
      <c r="G159" s="102"/>
      <c r="H159" s="103"/>
      <c r="I159" s="101"/>
      <c r="J159" s="101"/>
      <c r="K159" s="101"/>
      <c r="L159" s="102"/>
      <c r="M159" s="103"/>
      <c r="N159" s="101"/>
      <c r="O159" s="101"/>
      <c r="P159" s="101"/>
      <c r="Q159" s="102"/>
      <c r="R159" s="103"/>
      <c r="S159" s="101"/>
      <c r="T159" s="101"/>
      <c r="U159" s="101"/>
      <c r="V159" s="102"/>
      <c r="W159" s="104"/>
      <c r="X159" s="93"/>
      <c r="Y159" s="93"/>
      <c r="Z159" s="93"/>
      <c r="AA159" s="97"/>
      <c r="AB159" s="104"/>
      <c r="AC159" s="93"/>
      <c r="AD159" s="98"/>
      <c r="AE159" s="99"/>
    </row>
    <row r="160" spans="1:31" s="35" customFormat="1" ht="15.75" x14ac:dyDescent="0.25">
      <c r="A160" s="120"/>
      <c r="B160" s="120" t="s">
        <v>80</v>
      </c>
      <c r="C160" s="120"/>
      <c r="D160" s="106">
        <f>+SUM(D149:D158)+SUM(D137:D146)+SUM(D115:D134)+SUM(D93:D112)+SUM(D71:D90)+SUM(D49:D68)+SUM(D27:D46)+SUM(D5:D24)</f>
        <v>0</v>
      </c>
      <c r="E160" s="106">
        <f>+SUM(E149:E158)+SUM(E137:E146)+SUM(E115:E134)+SUM(E93:E112)+SUM(E71:E90)+SUM(E49:E68)+SUM(E27:E46)+SUM(E5:E24)</f>
        <v>0</v>
      </c>
      <c r="F160" s="106">
        <f>+SUM(F149:F158)+SUM(F137:F146)+SUM(F115:F134)+SUM(F93:F112)+SUM(F71:F90)+SUM(F49:F68)+SUM(F27:F46)+SUM(F5:F24)</f>
        <v>0</v>
      </c>
      <c r="G160" s="106">
        <f>+SUM(G149:G158)+SUM(G137:G146)+SUM(G115:G134)+SUM(G93:G112)+SUM(G71:G90)+SUM(G49:G68)+SUM(G27:G46)+SUM(G5:G24)</f>
        <v>0</v>
      </c>
      <c r="H160" s="68"/>
      <c r="I160" s="106" t="e">
        <f>+SUM(I149:I158)+SUM(I137:I146)+SUM(I115:I134)+SUM(I93:I112)+SUM(I71:I90)+SUM(I49:I68)+SUM(I27:I46)+SUM(I5:I24)</f>
        <v>#VALUE!</v>
      </c>
      <c r="J160" s="106" t="e">
        <f>+SUM(J149:J158)+SUM(J137:J146)+SUM(J115:J134)+SUM(J93:J112)+SUM(J71:J90)+SUM(J49:J68)+SUM(J27:J46)+SUM(J5:J24)</f>
        <v>#VALUE!</v>
      </c>
      <c r="K160" s="106" t="e">
        <f>+SUM(K149:K158)+SUM(K137:K146)+SUM(K115:K134)+SUM(K93:K112)+SUM(K71:K90)+SUM(K49:K68)+SUM(K27:K46)+SUM(K5:K24)</f>
        <v>#VALUE!</v>
      </c>
      <c r="L160" s="106" t="e">
        <f>+SUM(L149:L158)+SUM(L137:L146)+SUM(L115:L134)+SUM(L93:L112)+SUM(L71:L90)+SUM(L49:L68)+SUM(L27:L46)+SUM(L5:L24)</f>
        <v>#VALUE!</v>
      </c>
      <c r="M160" s="68"/>
      <c r="N160" s="106">
        <f>+SUM(N149:N158)+SUM(N137:N146)+SUM(N115:N134)+SUM(N93:N112)+SUM(N71:N90)+SUM(N49:N68)+SUM(N27:N46)+SUM(N5:N24)</f>
        <v>0</v>
      </c>
      <c r="O160" s="106">
        <f>+SUM(O149:O158)+SUM(O137:O146)+SUM(O115:O134)+SUM(O93:O112)+SUM(O71:O90)+SUM(O49:O68)+SUM(O27:O46)+SUM(O5:O24)</f>
        <v>0</v>
      </c>
      <c r="P160" s="106">
        <f>+SUM(P149:P158)+SUM(P137:P146)+SUM(P115:P134)+SUM(P93:P112)+SUM(P71:P90)+SUM(P49:P68)+SUM(P27:P46)+SUM(P5:P24)</f>
        <v>0</v>
      </c>
      <c r="Q160" s="106">
        <f>+SUM(Q149:Q158)+SUM(Q137:Q146)+SUM(Q115:Q134)+SUM(Q93:Q112)+SUM(Q71:Q90)+SUM(Q49:Q68)+SUM(Q27:Q46)+SUM(Q5:Q24)</f>
        <v>0</v>
      </c>
      <c r="R160" s="68"/>
      <c r="S160" s="106" t="e">
        <f>+SUM(S149:S158)+SUM(S137:S146)+SUM(S115:S134)+SUM(S93:S112)+SUM(S71:S90)+SUM(S49:S68)+SUM(S27:S46)+SUM(S5:S24)</f>
        <v>#VALUE!</v>
      </c>
      <c r="T160" s="106" t="e">
        <f>+SUM(T149:T158)+SUM(T137:T146)+SUM(T115:T134)+SUM(T93:T112)+SUM(T71:T90)+SUM(T49:T68)+SUM(T27:T46)+SUM(T5:T24)</f>
        <v>#VALUE!</v>
      </c>
      <c r="U160" s="106" t="e">
        <f>+SUM(U149:U158)+SUM(U137:U146)+SUM(U115:U134)+SUM(U93:U112)+SUM(U71:U90)+SUM(U49:U68)+SUM(U27:U46)+SUM(U5:U24)</f>
        <v>#VALUE!</v>
      </c>
      <c r="V160" s="106" t="e">
        <f>+SUM(V149:V158)+SUM(V137:V146)+SUM(V115:V134)+SUM(V93:V112)+SUM(V71:V90)+SUM(V49:V68)+SUM(V27:V46)+SUM(V5:V24)</f>
        <v>#VALUE!</v>
      </c>
      <c r="W160" s="71"/>
      <c r="X160" s="106" t="e">
        <f>+SUM(X149:X158)+SUM(X137:X146)+SUM(X115:X134)+SUM(X93:X112)+SUM(X71:X90)+SUM(X49:X68)+SUM(X27:X46)+SUM(X5:X24)</f>
        <v>#VALUE!</v>
      </c>
      <c r="Y160" s="106" t="e">
        <f>+SUM(Y149:Y158)+SUM(Y137:Y146)+SUM(Y115:Y134)+SUM(Y93:Y112)+SUM(Y71:Y90)+SUM(Y49:Y68)+SUM(Y27:Y46)+SUM(Y5:Y24)</f>
        <v>#VALUE!</v>
      </c>
      <c r="Z160" s="106" t="e">
        <f>+SUM(Z149:Z158)+SUM(Z137:Z146)+SUM(Z115:Z134)+SUM(Z93:Z112)+SUM(Z71:Z90)+SUM(Z49:Z68)+SUM(Z27:Z46)+SUM(Z5:Z24)</f>
        <v>#VALUE!</v>
      </c>
      <c r="AA160" s="120"/>
      <c r="AB160" s="71"/>
      <c r="AC160" s="107" t="e">
        <f>+'Dati bolletta'!C27-Z160</f>
        <v>#VALUE!</v>
      </c>
      <c r="AD160" s="79"/>
      <c r="AE160" s="106" t="e">
        <f>+SUM(AE149:AE158)+SUM(AE137:AE146)+SUM(AE115:AE134)+SUM(AE93:AE112)+SUM(AE71:AE90)+SUM(AE49:AE68)+SUM(AE27:AE46)+SUM(AE5:AE24)</f>
        <v>#VALUE!</v>
      </c>
    </row>
    <row r="161" x14ac:dyDescent="0.25"/>
  </sheetData>
  <sheetProtection sheet="1" objects="1" scenario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>
    <tabColor theme="9" tint="0.59999389629810485"/>
  </sheetPr>
  <dimension ref="A1:F165"/>
  <sheetViews>
    <sheetView showGridLines="0" workbookViewId="0">
      <selection activeCell="B2" sqref="B2"/>
    </sheetView>
  </sheetViews>
  <sheetFormatPr defaultColWidth="0" defaultRowHeight="15" zeroHeight="1" outlineLevelRow="1" x14ac:dyDescent="0.25"/>
  <cols>
    <col min="1" max="1" width="9.140625" customWidth="1"/>
    <col min="2" max="2" width="58.28515625" customWidth="1"/>
    <col min="3" max="3" width="15.7109375" customWidth="1"/>
    <col min="4" max="4" width="5.7109375" customWidth="1"/>
    <col min="5" max="5" width="20.7109375" style="80" customWidth="1"/>
    <col min="6" max="6" width="9.140625" customWidth="1"/>
    <col min="7" max="16384" width="9.140625" hidden="1"/>
  </cols>
  <sheetData>
    <row r="1" spans="2:5" x14ac:dyDescent="0.25"/>
    <row r="2" spans="2:5" ht="18.75" x14ac:dyDescent="0.3">
      <c r="B2" s="8" t="s">
        <v>395</v>
      </c>
    </row>
    <row r="3" spans="2:5" x14ac:dyDescent="0.25">
      <c r="B3" s="40">
        <f>-SUM('Tipologie sottoutenze_consumi'!C15:C20)</f>
        <v>-1</v>
      </c>
    </row>
    <row r="4" spans="2:5" ht="15.75" x14ac:dyDescent="0.25">
      <c r="B4" s="2"/>
      <c r="C4" s="37" t="s">
        <v>389</v>
      </c>
      <c r="D4" s="37"/>
      <c r="E4" s="108" t="s">
        <v>388</v>
      </c>
    </row>
    <row r="5" spans="2:5" ht="15.75" x14ac:dyDescent="0.25">
      <c r="B5" s="17" t="s">
        <v>27</v>
      </c>
    </row>
    <row r="6" spans="2:5" x14ac:dyDescent="0.25">
      <c r="B6" s="2"/>
    </row>
    <row r="7" spans="2:5" x14ac:dyDescent="0.25">
      <c r="B7" t="s">
        <v>32</v>
      </c>
      <c r="C7" s="36">
        <f>+SUM(C8:C27)</f>
        <v>0</v>
      </c>
      <c r="E7" s="80" t="e">
        <f>+SUM(E8:E27)</f>
        <v>#VALUE!</v>
      </c>
    </row>
    <row r="8" spans="2:5" hidden="1" outlineLevel="1" x14ac:dyDescent="0.25">
      <c r="B8" s="1" t="str">
        <f>+'RIPARTIZ SOTTO-UTENZA_dettagli'!$B5</f>
        <v/>
      </c>
      <c r="C8" s="31">
        <f>+'Tipologie sottoutenze_consumi'!E29</f>
        <v>0</v>
      </c>
      <c r="D8" s="34"/>
      <c r="E8" s="109" t="e">
        <f>+'RIPARTIZ SOTTO-UTENZA_dettagli'!$AE5</f>
        <v>#VALUE!</v>
      </c>
    </row>
    <row r="9" spans="2:5" hidden="1" outlineLevel="1" x14ac:dyDescent="0.25">
      <c r="B9" s="1" t="str">
        <f>+'RIPARTIZ SOTTO-UTENZA_dettagli'!$B6</f>
        <v/>
      </c>
      <c r="C9" s="32">
        <f>+'Tipologie sottoutenze_consumi'!E30</f>
        <v>0</v>
      </c>
      <c r="D9" s="34"/>
      <c r="E9" s="110" t="e">
        <f>+'RIPARTIZ SOTTO-UTENZA_dettagli'!$AE6</f>
        <v>#VALUE!</v>
      </c>
    </row>
    <row r="10" spans="2:5" hidden="1" outlineLevel="1" x14ac:dyDescent="0.25">
      <c r="B10" s="1" t="str">
        <f>+'RIPARTIZ SOTTO-UTENZA_dettagli'!$B7</f>
        <v/>
      </c>
      <c r="C10" s="32">
        <f>+'Tipologie sottoutenze_consumi'!E31</f>
        <v>0</v>
      </c>
      <c r="D10" s="34"/>
      <c r="E10" s="110" t="e">
        <f>+'RIPARTIZ SOTTO-UTENZA_dettagli'!$AE7</f>
        <v>#VALUE!</v>
      </c>
    </row>
    <row r="11" spans="2:5" hidden="1" outlineLevel="1" x14ac:dyDescent="0.25">
      <c r="B11" s="1" t="str">
        <f>+'RIPARTIZ SOTTO-UTENZA_dettagli'!$B8</f>
        <v/>
      </c>
      <c r="C11" s="32">
        <f>+'Tipologie sottoutenze_consumi'!E32</f>
        <v>0</v>
      </c>
      <c r="D11" s="34"/>
      <c r="E11" s="110" t="e">
        <f>+'RIPARTIZ SOTTO-UTENZA_dettagli'!$AE8</f>
        <v>#VALUE!</v>
      </c>
    </row>
    <row r="12" spans="2:5" hidden="1" outlineLevel="1" x14ac:dyDescent="0.25">
      <c r="B12" s="1" t="str">
        <f>+'RIPARTIZ SOTTO-UTENZA_dettagli'!$B9</f>
        <v/>
      </c>
      <c r="C12" s="32">
        <f>+'Tipologie sottoutenze_consumi'!E33</f>
        <v>0</v>
      </c>
      <c r="D12" s="34"/>
      <c r="E12" s="110" t="e">
        <f>+'RIPARTIZ SOTTO-UTENZA_dettagli'!$AE9</f>
        <v>#VALUE!</v>
      </c>
    </row>
    <row r="13" spans="2:5" hidden="1" outlineLevel="1" x14ac:dyDescent="0.25">
      <c r="B13" s="1" t="str">
        <f>+'RIPARTIZ SOTTO-UTENZA_dettagli'!$B10</f>
        <v/>
      </c>
      <c r="C13" s="32">
        <f>+'Tipologie sottoutenze_consumi'!E34</f>
        <v>0</v>
      </c>
      <c r="D13" s="34"/>
      <c r="E13" s="110" t="e">
        <f>+'RIPARTIZ SOTTO-UTENZA_dettagli'!$AE10</f>
        <v>#VALUE!</v>
      </c>
    </row>
    <row r="14" spans="2:5" hidden="1" outlineLevel="1" x14ac:dyDescent="0.25">
      <c r="B14" s="1" t="str">
        <f>+'RIPARTIZ SOTTO-UTENZA_dettagli'!$B11</f>
        <v/>
      </c>
      <c r="C14" s="32">
        <f>+'Tipologie sottoutenze_consumi'!E35</f>
        <v>0</v>
      </c>
      <c r="D14" s="34"/>
      <c r="E14" s="110" t="e">
        <f>+'RIPARTIZ SOTTO-UTENZA_dettagli'!$AE11</f>
        <v>#VALUE!</v>
      </c>
    </row>
    <row r="15" spans="2:5" hidden="1" outlineLevel="1" x14ac:dyDescent="0.25">
      <c r="B15" s="1" t="str">
        <f>+'RIPARTIZ SOTTO-UTENZA_dettagli'!$B12</f>
        <v/>
      </c>
      <c r="C15" s="32">
        <f>+'Tipologie sottoutenze_consumi'!E36</f>
        <v>0</v>
      </c>
      <c r="D15" s="34"/>
      <c r="E15" s="110" t="e">
        <f>+'RIPARTIZ SOTTO-UTENZA_dettagli'!$AE12</f>
        <v>#VALUE!</v>
      </c>
    </row>
    <row r="16" spans="2:5" hidden="1" outlineLevel="1" x14ac:dyDescent="0.25">
      <c r="B16" s="1" t="str">
        <f>+'RIPARTIZ SOTTO-UTENZA_dettagli'!$B13</f>
        <v/>
      </c>
      <c r="C16" s="32">
        <f>+'Tipologie sottoutenze_consumi'!E37</f>
        <v>0</v>
      </c>
      <c r="D16" s="34"/>
      <c r="E16" s="110" t="e">
        <f>+'RIPARTIZ SOTTO-UTENZA_dettagli'!$AE13</f>
        <v>#VALUE!</v>
      </c>
    </row>
    <row r="17" spans="2:5" hidden="1" outlineLevel="1" x14ac:dyDescent="0.25">
      <c r="B17" s="1" t="str">
        <f>+'RIPARTIZ SOTTO-UTENZA_dettagli'!$B14</f>
        <v/>
      </c>
      <c r="C17" s="32">
        <f>+'Tipologie sottoutenze_consumi'!E38</f>
        <v>0</v>
      </c>
      <c r="D17" s="34"/>
      <c r="E17" s="110" t="e">
        <f>+'RIPARTIZ SOTTO-UTENZA_dettagli'!$AE14</f>
        <v>#VALUE!</v>
      </c>
    </row>
    <row r="18" spans="2:5" hidden="1" outlineLevel="1" x14ac:dyDescent="0.25">
      <c r="B18" s="1" t="str">
        <f>+'RIPARTIZ SOTTO-UTENZA_dettagli'!$B15</f>
        <v/>
      </c>
      <c r="C18" s="32">
        <f>+'Tipologie sottoutenze_consumi'!E39</f>
        <v>0</v>
      </c>
      <c r="D18" s="34"/>
      <c r="E18" s="110" t="e">
        <f>+'RIPARTIZ SOTTO-UTENZA_dettagli'!$AE15</f>
        <v>#VALUE!</v>
      </c>
    </row>
    <row r="19" spans="2:5" hidden="1" outlineLevel="1" x14ac:dyDescent="0.25">
      <c r="B19" s="1" t="str">
        <f>+'RIPARTIZ SOTTO-UTENZA_dettagli'!$B16</f>
        <v/>
      </c>
      <c r="C19" s="32">
        <f>+'Tipologie sottoutenze_consumi'!E40</f>
        <v>0</v>
      </c>
      <c r="D19" s="34"/>
      <c r="E19" s="110" t="e">
        <f>+'RIPARTIZ SOTTO-UTENZA_dettagli'!$AE16</f>
        <v>#VALUE!</v>
      </c>
    </row>
    <row r="20" spans="2:5" hidden="1" outlineLevel="1" x14ac:dyDescent="0.25">
      <c r="B20" s="1" t="str">
        <f>+'RIPARTIZ SOTTO-UTENZA_dettagli'!$B17</f>
        <v/>
      </c>
      <c r="C20" s="32">
        <f>+'Tipologie sottoutenze_consumi'!E41</f>
        <v>0</v>
      </c>
      <c r="D20" s="34"/>
      <c r="E20" s="110" t="e">
        <f>+'RIPARTIZ SOTTO-UTENZA_dettagli'!$AE17</f>
        <v>#VALUE!</v>
      </c>
    </row>
    <row r="21" spans="2:5" hidden="1" outlineLevel="1" x14ac:dyDescent="0.25">
      <c r="B21" s="1" t="str">
        <f>+'RIPARTIZ SOTTO-UTENZA_dettagli'!$B18</f>
        <v/>
      </c>
      <c r="C21" s="32">
        <f>+'Tipologie sottoutenze_consumi'!E42</f>
        <v>0</v>
      </c>
      <c r="D21" s="34"/>
      <c r="E21" s="110" t="e">
        <f>+'RIPARTIZ SOTTO-UTENZA_dettagli'!$AE18</f>
        <v>#VALUE!</v>
      </c>
    </row>
    <row r="22" spans="2:5" hidden="1" outlineLevel="1" x14ac:dyDescent="0.25">
      <c r="B22" s="1" t="str">
        <f>+'RIPARTIZ SOTTO-UTENZA_dettagli'!$B19</f>
        <v/>
      </c>
      <c r="C22" s="32">
        <f>+'Tipologie sottoutenze_consumi'!E43</f>
        <v>0</v>
      </c>
      <c r="D22" s="34"/>
      <c r="E22" s="110" t="e">
        <f>+'RIPARTIZ SOTTO-UTENZA_dettagli'!$AE19</f>
        <v>#VALUE!</v>
      </c>
    </row>
    <row r="23" spans="2:5" hidden="1" outlineLevel="1" x14ac:dyDescent="0.25">
      <c r="B23" s="1" t="str">
        <f>+'RIPARTIZ SOTTO-UTENZA_dettagli'!$B20</f>
        <v/>
      </c>
      <c r="C23" s="32">
        <f>+'Tipologie sottoutenze_consumi'!E44</f>
        <v>0</v>
      </c>
      <c r="D23" s="34"/>
      <c r="E23" s="110" t="e">
        <f>+'RIPARTIZ SOTTO-UTENZA_dettagli'!$AE20</f>
        <v>#VALUE!</v>
      </c>
    </row>
    <row r="24" spans="2:5" hidden="1" outlineLevel="1" x14ac:dyDescent="0.25">
      <c r="B24" s="1" t="str">
        <f>+'RIPARTIZ SOTTO-UTENZA_dettagli'!$B21</f>
        <v/>
      </c>
      <c r="C24" s="32">
        <f>+'Tipologie sottoutenze_consumi'!E45</f>
        <v>0</v>
      </c>
      <c r="D24" s="34"/>
      <c r="E24" s="110" t="e">
        <f>+'RIPARTIZ SOTTO-UTENZA_dettagli'!$AE21</f>
        <v>#VALUE!</v>
      </c>
    </row>
    <row r="25" spans="2:5" hidden="1" outlineLevel="1" x14ac:dyDescent="0.25">
      <c r="B25" s="1" t="str">
        <f>+'RIPARTIZ SOTTO-UTENZA_dettagli'!$B22</f>
        <v/>
      </c>
      <c r="C25" s="32">
        <f>+'Tipologie sottoutenze_consumi'!E46</f>
        <v>0</v>
      </c>
      <c r="D25" s="34"/>
      <c r="E25" s="110" t="e">
        <f>+'RIPARTIZ SOTTO-UTENZA_dettagli'!$AE22</f>
        <v>#VALUE!</v>
      </c>
    </row>
    <row r="26" spans="2:5" hidden="1" outlineLevel="1" x14ac:dyDescent="0.25">
      <c r="B26" s="1" t="str">
        <f>+'RIPARTIZ SOTTO-UTENZA_dettagli'!$B23</f>
        <v/>
      </c>
      <c r="C26" s="32">
        <f>+'Tipologie sottoutenze_consumi'!E47</f>
        <v>0</v>
      </c>
      <c r="D26" s="34"/>
      <c r="E26" s="110" t="e">
        <f>+'RIPARTIZ SOTTO-UTENZA_dettagli'!$AE23</f>
        <v>#VALUE!</v>
      </c>
    </row>
    <row r="27" spans="2:5" hidden="1" outlineLevel="1" x14ac:dyDescent="0.25">
      <c r="B27" s="1" t="str">
        <f>+'RIPARTIZ SOTTO-UTENZA_dettagli'!$B24</f>
        <v/>
      </c>
      <c r="C27" s="33">
        <f>+'Tipologie sottoutenze_consumi'!E48</f>
        <v>0</v>
      </c>
      <c r="D27" s="34"/>
      <c r="E27" s="111" t="e">
        <f>+'RIPARTIZ SOTTO-UTENZA_dettagli'!$AE24</f>
        <v>#VALUE!</v>
      </c>
    </row>
    <row r="28" spans="2:5" collapsed="1" x14ac:dyDescent="0.25">
      <c r="B28" s="9"/>
      <c r="C28" s="10"/>
      <c r="D28" s="10"/>
      <c r="E28" s="112"/>
    </row>
    <row r="29" spans="2:5" x14ac:dyDescent="0.25">
      <c r="B29" t="s">
        <v>44</v>
      </c>
      <c r="C29" s="36">
        <f>+SUM(C30:C49)</f>
        <v>0</v>
      </c>
      <c r="E29" s="80" t="e">
        <f>+SUM(E30:E49)</f>
        <v>#VALUE!</v>
      </c>
    </row>
    <row r="30" spans="2:5" hidden="1" outlineLevel="1" x14ac:dyDescent="0.25">
      <c r="B30" s="1" t="str">
        <f>+'RIPARTIZ SOTTO-UTENZA_dettagli'!$B27</f>
        <v/>
      </c>
      <c r="C30" s="31">
        <f>+'Tipologie sottoutenze_consumi'!E51</f>
        <v>0</v>
      </c>
      <c r="D30" s="34"/>
      <c r="E30" s="109" t="e">
        <f>+'RIPARTIZ SOTTO-UTENZA_dettagli'!$AE27</f>
        <v>#VALUE!</v>
      </c>
    </row>
    <row r="31" spans="2:5" hidden="1" outlineLevel="1" x14ac:dyDescent="0.25">
      <c r="B31" s="1" t="str">
        <f>+'RIPARTIZ SOTTO-UTENZA_dettagli'!$B28</f>
        <v/>
      </c>
      <c r="C31" s="32">
        <f>+'Tipologie sottoutenze_consumi'!E52</f>
        <v>0</v>
      </c>
      <c r="D31" s="34"/>
      <c r="E31" s="110" t="e">
        <f>+'RIPARTIZ SOTTO-UTENZA_dettagli'!$AE28</f>
        <v>#VALUE!</v>
      </c>
    </row>
    <row r="32" spans="2:5" hidden="1" outlineLevel="1" x14ac:dyDescent="0.25">
      <c r="B32" s="1" t="str">
        <f>+'RIPARTIZ SOTTO-UTENZA_dettagli'!$B29</f>
        <v/>
      </c>
      <c r="C32" s="32">
        <f>+'Tipologie sottoutenze_consumi'!E53</f>
        <v>0</v>
      </c>
      <c r="D32" s="34"/>
      <c r="E32" s="110" t="e">
        <f>+'RIPARTIZ SOTTO-UTENZA_dettagli'!$AE29</f>
        <v>#VALUE!</v>
      </c>
    </row>
    <row r="33" spans="2:5" hidden="1" outlineLevel="1" x14ac:dyDescent="0.25">
      <c r="B33" s="1" t="str">
        <f>+'RIPARTIZ SOTTO-UTENZA_dettagli'!$B30</f>
        <v/>
      </c>
      <c r="C33" s="32">
        <f>+'Tipologie sottoutenze_consumi'!E54</f>
        <v>0</v>
      </c>
      <c r="D33" s="34"/>
      <c r="E33" s="110" t="e">
        <f>+'RIPARTIZ SOTTO-UTENZA_dettagli'!$AE30</f>
        <v>#VALUE!</v>
      </c>
    </row>
    <row r="34" spans="2:5" hidden="1" outlineLevel="1" x14ac:dyDescent="0.25">
      <c r="B34" s="1" t="str">
        <f>+'RIPARTIZ SOTTO-UTENZA_dettagli'!$B31</f>
        <v/>
      </c>
      <c r="C34" s="32">
        <f>+'Tipologie sottoutenze_consumi'!E55</f>
        <v>0</v>
      </c>
      <c r="D34" s="34"/>
      <c r="E34" s="110" t="e">
        <f>+'RIPARTIZ SOTTO-UTENZA_dettagli'!$AE31</f>
        <v>#VALUE!</v>
      </c>
    </row>
    <row r="35" spans="2:5" hidden="1" outlineLevel="1" x14ac:dyDescent="0.25">
      <c r="B35" s="1" t="str">
        <f>+'RIPARTIZ SOTTO-UTENZA_dettagli'!$B32</f>
        <v/>
      </c>
      <c r="C35" s="32">
        <f>+'Tipologie sottoutenze_consumi'!E56</f>
        <v>0</v>
      </c>
      <c r="D35" s="34"/>
      <c r="E35" s="110" t="e">
        <f>+'RIPARTIZ SOTTO-UTENZA_dettagli'!$AE32</f>
        <v>#VALUE!</v>
      </c>
    </row>
    <row r="36" spans="2:5" hidden="1" outlineLevel="1" x14ac:dyDescent="0.25">
      <c r="B36" s="1" t="str">
        <f>+'RIPARTIZ SOTTO-UTENZA_dettagli'!$B33</f>
        <v/>
      </c>
      <c r="C36" s="32">
        <f>+'Tipologie sottoutenze_consumi'!E57</f>
        <v>0</v>
      </c>
      <c r="D36" s="34"/>
      <c r="E36" s="110" t="e">
        <f>+'RIPARTIZ SOTTO-UTENZA_dettagli'!$AE33</f>
        <v>#VALUE!</v>
      </c>
    </row>
    <row r="37" spans="2:5" hidden="1" outlineLevel="1" x14ac:dyDescent="0.25">
      <c r="B37" s="1" t="str">
        <f>+'RIPARTIZ SOTTO-UTENZA_dettagli'!$B34</f>
        <v/>
      </c>
      <c r="C37" s="32">
        <f>+'Tipologie sottoutenze_consumi'!E58</f>
        <v>0</v>
      </c>
      <c r="D37" s="34"/>
      <c r="E37" s="110" t="e">
        <f>+'RIPARTIZ SOTTO-UTENZA_dettagli'!$AE34</f>
        <v>#VALUE!</v>
      </c>
    </row>
    <row r="38" spans="2:5" hidden="1" outlineLevel="1" x14ac:dyDescent="0.25">
      <c r="B38" s="1" t="str">
        <f>+'RIPARTIZ SOTTO-UTENZA_dettagli'!$B35</f>
        <v/>
      </c>
      <c r="C38" s="32">
        <f>+'Tipologie sottoutenze_consumi'!E59</f>
        <v>0</v>
      </c>
      <c r="D38" s="34"/>
      <c r="E38" s="110" t="e">
        <f>+'RIPARTIZ SOTTO-UTENZA_dettagli'!$AE35</f>
        <v>#VALUE!</v>
      </c>
    </row>
    <row r="39" spans="2:5" hidden="1" outlineLevel="1" x14ac:dyDescent="0.25">
      <c r="B39" s="1" t="str">
        <f>+'RIPARTIZ SOTTO-UTENZA_dettagli'!$B36</f>
        <v/>
      </c>
      <c r="C39" s="32">
        <f>+'Tipologie sottoutenze_consumi'!E60</f>
        <v>0</v>
      </c>
      <c r="D39" s="34"/>
      <c r="E39" s="110" t="e">
        <f>+'RIPARTIZ SOTTO-UTENZA_dettagli'!$AE36</f>
        <v>#VALUE!</v>
      </c>
    </row>
    <row r="40" spans="2:5" hidden="1" outlineLevel="1" x14ac:dyDescent="0.25">
      <c r="B40" s="1" t="str">
        <f>+'RIPARTIZ SOTTO-UTENZA_dettagli'!$B37</f>
        <v/>
      </c>
      <c r="C40" s="32">
        <f>+'Tipologie sottoutenze_consumi'!E61</f>
        <v>0</v>
      </c>
      <c r="D40" s="34"/>
      <c r="E40" s="110" t="e">
        <f>+'RIPARTIZ SOTTO-UTENZA_dettagli'!$AE37</f>
        <v>#VALUE!</v>
      </c>
    </row>
    <row r="41" spans="2:5" hidden="1" outlineLevel="1" x14ac:dyDescent="0.25">
      <c r="B41" s="1" t="str">
        <f>+'RIPARTIZ SOTTO-UTENZA_dettagli'!$B38</f>
        <v/>
      </c>
      <c r="C41" s="32">
        <f>+'Tipologie sottoutenze_consumi'!E62</f>
        <v>0</v>
      </c>
      <c r="D41" s="34"/>
      <c r="E41" s="110" t="e">
        <f>+'RIPARTIZ SOTTO-UTENZA_dettagli'!$AE38</f>
        <v>#VALUE!</v>
      </c>
    </row>
    <row r="42" spans="2:5" hidden="1" outlineLevel="1" x14ac:dyDescent="0.25">
      <c r="B42" s="1" t="str">
        <f>+'RIPARTIZ SOTTO-UTENZA_dettagli'!$B39</f>
        <v/>
      </c>
      <c r="C42" s="32">
        <f>+'Tipologie sottoutenze_consumi'!E63</f>
        <v>0</v>
      </c>
      <c r="D42" s="34"/>
      <c r="E42" s="110" t="e">
        <f>+'RIPARTIZ SOTTO-UTENZA_dettagli'!$AE39</f>
        <v>#VALUE!</v>
      </c>
    </row>
    <row r="43" spans="2:5" hidden="1" outlineLevel="1" x14ac:dyDescent="0.25">
      <c r="B43" s="1" t="str">
        <f>+'RIPARTIZ SOTTO-UTENZA_dettagli'!$B40</f>
        <v/>
      </c>
      <c r="C43" s="32">
        <f>+'Tipologie sottoutenze_consumi'!E64</f>
        <v>0</v>
      </c>
      <c r="D43" s="34"/>
      <c r="E43" s="110" t="e">
        <f>+'RIPARTIZ SOTTO-UTENZA_dettagli'!$AE40</f>
        <v>#VALUE!</v>
      </c>
    </row>
    <row r="44" spans="2:5" hidden="1" outlineLevel="1" x14ac:dyDescent="0.25">
      <c r="B44" s="1" t="str">
        <f>+'RIPARTIZ SOTTO-UTENZA_dettagli'!$B41</f>
        <v/>
      </c>
      <c r="C44" s="32">
        <f>+'Tipologie sottoutenze_consumi'!E65</f>
        <v>0</v>
      </c>
      <c r="D44" s="34"/>
      <c r="E44" s="110" t="e">
        <f>+'RIPARTIZ SOTTO-UTENZA_dettagli'!$AE41</f>
        <v>#VALUE!</v>
      </c>
    </row>
    <row r="45" spans="2:5" hidden="1" outlineLevel="1" x14ac:dyDescent="0.25">
      <c r="B45" s="1" t="str">
        <f>+'RIPARTIZ SOTTO-UTENZA_dettagli'!$B42</f>
        <v/>
      </c>
      <c r="C45" s="32">
        <f>+'Tipologie sottoutenze_consumi'!E66</f>
        <v>0</v>
      </c>
      <c r="D45" s="34"/>
      <c r="E45" s="110" t="e">
        <f>+'RIPARTIZ SOTTO-UTENZA_dettagli'!$AE42</f>
        <v>#VALUE!</v>
      </c>
    </row>
    <row r="46" spans="2:5" hidden="1" outlineLevel="1" x14ac:dyDescent="0.25">
      <c r="B46" s="1" t="str">
        <f>+'RIPARTIZ SOTTO-UTENZA_dettagli'!$B43</f>
        <v/>
      </c>
      <c r="C46" s="32">
        <f>+'Tipologie sottoutenze_consumi'!E67</f>
        <v>0</v>
      </c>
      <c r="D46" s="34"/>
      <c r="E46" s="110" t="e">
        <f>+'RIPARTIZ SOTTO-UTENZA_dettagli'!$AE43</f>
        <v>#VALUE!</v>
      </c>
    </row>
    <row r="47" spans="2:5" hidden="1" outlineLevel="1" x14ac:dyDescent="0.25">
      <c r="B47" s="1" t="str">
        <f>+'RIPARTIZ SOTTO-UTENZA_dettagli'!$B44</f>
        <v/>
      </c>
      <c r="C47" s="32">
        <f>+'Tipologie sottoutenze_consumi'!E68</f>
        <v>0</v>
      </c>
      <c r="D47" s="34"/>
      <c r="E47" s="110" t="e">
        <f>+'RIPARTIZ SOTTO-UTENZA_dettagli'!$AE44</f>
        <v>#VALUE!</v>
      </c>
    </row>
    <row r="48" spans="2:5" hidden="1" outlineLevel="1" x14ac:dyDescent="0.25">
      <c r="B48" s="1" t="str">
        <f>+'RIPARTIZ SOTTO-UTENZA_dettagli'!$B45</f>
        <v/>
      </c>
      <c r="C48" s="32">
        <f>+'Tipologie sottoutenze_consumi'!E69</f>
        <v>0</v>
      </c>
      <c r="D48" s="34"/>
      <c r="E48" s="110" t="e">
        <f>+'RIPARTIZ SOTTO-UTENZA_dettagli'!$AE45</f>
        <v>#VALUE!</v>
      </c>
    </row>
    <row r="49" spans="2:5" hidden="1" outlineLevel="1" x14ac:dyDescent="0.25">
      <c r="B49" s="1" t="str">
        <f>+'RIPARTIZ SOTTO-UTENZA_dettagli'!$B46</f>
        <v/>
      </c>
      <c r="C49" s="33">
        <f>+'Tipologie sottoutenze_consumi'!E70</f>
        <v>0</v>
      </c>
      <c r="D49" s="34"/>
      <c r="E49" s="111" t="e">
        <f>+'RIPARTIZ SOTTO-UTENZA_dettagli'!$AE46</f>
        <v>#VALUE!</v>
      </c>
    </row>
    <row r="50" spans="2:5" collapsed="1" x14ac:dyDescent="0.25">
      <c r="B50" s="1"/>
      <c r="C50" s="34"/>
      <c r="D50" s="34"/>
      <c r="E50" s="113"/>
    </row>
    <row r="51" spans="2:5" x14ac:dyDescent="0.25">
      <c r="B51" t="s">
        <v>45</v>
      </c>
      <c r="C51" s="36">
        <f>+SUM(C52:C71)</f>
        <v>0</v>
      </c>
      <c r="E51" s="80" t="e">
        <f>+SUM(E52:E71)</f>
        <v>#VALUE!</v>
      </c>
    </row>
    <row r="52" spans="2:5" hidden="1" outlineLevel="1" x14ac:dyDescent="0.25">
      <c r="B52" s="1" t="str">
        <f>+'RIPARTIZ SOTTO-UTENZA_dettagli'!$B49</f>
        <v/>
      </c>
      <c r="C52" s="31">
        <f>+'Tipologie sottoutenze_consumi'!E73</f>
        <v>0</v>
      </c>
      <c r="D52" s="34"/>
      <c r="E52" s="109" t="e">
        <f>+'RIPARTIZ SOTTO-UTENZA_dettagli'!$AE49</f>
        <v>#VALUE!</v>
      </c>
    </row>
    <row r="53" spans="2:5" hidden="1" outlineLevel="1" x14ac:dyDescent="0.25">
      <c r="B53" s="1" t="str">
        <f>+'RIPARTIZ SOTTO-UTENZA_dettagli'!$B50</f>
        <v/>
      </c>
      <c r="C53" s="32">
        <f>+'Tipologie sottoutenze_consumi'!E74</f>
        <v>0</v>
      </c>
      <c r="D53" s="34"/>
      <c r="E53" s="110" t="e">
        <f>+'RIPARTIZ SOTTO-UTENZA_dettagli'!$AE50</f>
        <v>#VALUE!</v>
      </c>
    </row>
    <row r="54" spans="2:5" hidden="1" outlineLevel="1" x14ac:dyDescent="0.25">
      <c r="B54" s="1" t="str">
        <f>+'RIPARTIZ SOTTO-UTENZA_dettagli'!$B51</f>
        <v/>
      </c>
      <c r="C54" s="32">
        <f>+'Tipologie sottoutenze_consumi'!E75</f>
        <v>0</v>
      </c>
      <c r="D54" s="34"/>
      <c r="E54" s="110" t="e">
        <f>+'RIPARTIZ SOTTO-UTENZA_dettagli'!$AE51</f>
        <v>#VALUE!</v>
      </c>
    </row>
    <row r="55" spans="2:5" hidden="1" outlineLevel="1" x14ac:dyDescent="0.25">
      <c r="B55" s="1" t="str">
        <f>+'RIPARTIZ SOTTO-UTENZA_dettagli'!$B52</f>
        <v/>
      </c>
      <c r="C55" s="32">
        <f>+'Tipologie sottoutenze_consumi'!E76</f>
        <v>0</v>
      </c>
      <c r="D55" s="34"/>
      <c r="E55" s="110" t="e">
        <f>+'RIPARTIZ SOTTO-UTENZA_dettagli'!$AE52</f>
        <v>#VALUE!</v>
      </c>
    </row>
    <row r="56" spans="2:5" hidden="1" outlineLevel="1" x14ac:dyDescent="0.25">
      <c r="B56" s="1" t="str">
        <f>+'RIPARTIZ SOTTO-UTENZA_dettagli'!$B53</f>
        <v/>
      </c>
      <c r="C56" s="32">
        <f>+'Tipologie sottoutenze_consumi'!E77</f>
        <v>0</v>
      </c>
      <c r="D56" s="34"/>
      <c r="E56" s="110" t="e">
        <f>+'RIPARTIZ SOTTO-UTENZA_dettagli'!$AE53</f>
        <v>#VALUE!</v>
      </c>
    </row>
    <row r="57" spans="2:5" hidden="1" outlineLevel="1" x14ac:dyDescent="0.25">
      <c r="B57" s="1" t="str">
        <f>+'RIPARTIZ SOTTO-UTENZA_dettagli'!$B54</f>
        <v/>
      </c>
      <c r="C57" s="32">
        <f>+'Tipologie sottoutenze_consumi'!E78</f>
        <v>0</v>
      </c>
      <c r="D57" s="34"/>
      <c r="E57" s="110" t="e">
        <f>+'RIPARTIZ SOTTO-UTENZA_dettagli'!$AE54</f>
        <v>#VALUE!</v>
      </c>
    </row>
    <row r="58" spans="2:5" hidden="1" outlineLevel="1" x14ac:dyDescent="0.25">
      <c r="B58" s="1" t="str">
        <f>+'RIPARTIZ SOTTO-UTENZA_dettagli'!$B55</f>
        <v/>
      </c>
      <c r="C58" s="32">
        <f>+'Tipologie sottoutenze_consumi'!E79</f>
        <v>0</v>
      </c>
      <c r="D58" s="34"/>
      <c r="E58" s="110" t="e">
        <f>+'RIPARTIZ SOTTO-UTENZA_dettagli'!$AE55</f>
        <v>#VALUE!</v>
      </c>
    </row>
    <row r="59" spans="2:5" hidden="1" outlineLevel="1" x14ac:dyDescent="0.25">
      <c r="B59" s="1" t="str">
        <f>+'RIPARTIZ SOTTO-UTENZA_dettagli'!$B56</f>
        <v/>
      </c>
      <c r="C59" s="32">
        <f>+'Tipologie sottoutenze_consumi'!E80</f>
        <v>0</v>
      </c>
      <c r="D59" s="34"/>
      <c r="E59" s="110" t="e">
        <f>+'RIPARTIZ SOTTO-UTENZA_dettagli'!$AE56</f>
        <v>#VALUE!</v>
      </c>
    </row>
    <row r="60" spans="2:5" hidden="1" outlineLevel="1" x14ac:dyDescent="0.25">
      <c r="B60" s="1" t="str">
        <f>+'RIPARTIZ SOTTO-UTENZA_dettagli'!$B57</f>
        <v/>
      </c>
      <c r="C60" s="32">
        <f>+'Tipologie sottoutenze_consumi'!E81</f>
        <v>0</v>
      </c>
      <c r="D60" s="34"/>
      <c r="E60" s="110" t="e">
        <f>+'RIPARTIZ SOTTO-UTENZA_dettagli'!$AE57</f>
        <v>#VALUE!</v>
      </c>
    </row>
    <row r="61" spans="2:5" hidden="1" outlineLevel="1" x14ac:dyDescent="0.25">
      <c r="B61" s="1" t="str">
        <f>+'RIPARTIZ SOTTO-UTENZA_dettagli'!$B58</f>
        <v/>
      </c>
      <c r="C61" s="32">
        <f>+'Tipologie sottoutenze_consumi'!E82</f>
        <v>0</v>
      </c>
      <c r="D61" s="34"/>
      <c r="E61" s="110" t="e">
        <f>+'RIPARTIZ SOTTO-UTENZA_dettagli'!$AE58</f>
        <v>#VALUE!</v>
      </c>
    </row>
    <row r="62" spans="2:5" hidden="1" outlineLevel="1" x14ac:dyDescent="0.25">
      <c r="B62" s="1" t="str">
        <f>+'RIPARTIZ SOTTO-UTENZA_dettagli'!$B59</f>
        <v/>
      </c>
      <c r="C62" s="32">
        <f>+'Tipologie sottoutenze_consumi'!E83</f>
        <v>0</v>
      </c>
      <c r="D62" s="34"/>
      <c r="E62" s="110" t="e">
        <f>+'RIPARTIZ SOTTO-UTENZA_dettagli'!$AE59</f>
        <v>#VALUE!</v>
      </c>
    </row>
    <row r="63" spans="2:5" hidden="1" outlineLevel="1" x14ac:dyDescent="0.25">
      <c r="B63" s="1" t="str">
        <f>+'RIPARTIZ SOTTO-UTENZA_dettagli'!$B60</f>
        <v/>
      </c>
      <c r="C63" s="32">
        <f>+'Tipologie sottoutenze_consumi'!E84</f>
        <v>0</v>
      </c>
      <c r="D63" s="34"/>
      <c r="E63" s="110" t="e">
        <f>+'RIPARTIZ SOTTO-UTENZA_dettagli'!$AE60</f>
        <v>#VALUE!</v>
      </c>
    </row>
    <row r="64" spans="2:5" hidden="1" outlineLevel="1" x14ac:dyDescent="0.25">
      <c r="B64" s="1" t="str">
        <f>+'RIPARTIZ SOTTO-UTENZA_dettagli'!$B61</f>
        <v/>
      </c>
      <c r="C64" s="32">
        <f>+'Tipologie sottoutenze_consumi'!E85</f>
        <v>0</v>
      </c>
      <c r="D64" s="34"/>
      <c r="E64" s="110" t="e">
        <f>+'RIPARTIZ SOTTO-UTENZA_dettagli'!$AE61</f>
        <v>#VALUE!</v>
      </c>
    </row>
    <row r="65" spans="2:5" hidden="1" outlineLevel="1" x14ac:dyDescent="0.25">
      <c r="B65" s="1" t="str">
        <f>+'RIPARTIZ SOTTO-UTENZA_dettagli'!$B62</f>
        <v/>
      </c>
      <c r="C65" s="32">
        <f>+'Tipologie sottoutenze_consumi'!E86</f>
        <v>0</v>
      </c>
      <c r="D65" s="34"/>
      <c r="E65" s="110" t="e">
        <f>+'RIPARTIZ SOTTO-UTENZA_dettagli'!$AE62</f>
        <v>#VALUE!</v>
      </c>
    </row>
    <row r="66" spans="2:5" hidden="1" outlineLevel="1" x14ac:dyDescent="0.25">
      <c r="B66" s="1" t="str">
        <f>+'RIPARTIZ SOTTO-UTENZA_dettagli'!$B63</f>
        <v/>
      </c>
      <c r="C66" s="32">
        <f>+'Tipologie sottoutenze_consumi'!E87</f>
        <v>0</v>
      </c>
      <c r="D66" s="34"/>
      <c r="E66" s="110" t="e">
        <f>+'RIPARTIZ SOTTO-UTENZA_dettagli'!$AE63</f>
        <v>#VALUE!</v>
      </c>
    </row>
    <row r="67" spans="2:5" hidden="1" outlineLevel="1" x14ac:dyDescent="0.25">
      <c r="B67" s="1" t="str">
        <f>+'RIPARTIZ SOTTO-UTENZA_dettagli'!$B64</f>
        <v/>
      </c>
      <c r="C67" s="32">
        <f>+'Tipologie sottoutenze_consumi'!E88</f>
        <v>0</v>
      </c>
      <c r="D67" s="34"/>
      <c r="E67" s="110" t="e">
        <f>+'RIPARTIZ SOTTO-UTENZA_dettagli'!$AE64</f>
        <v>#VALUE!</v>
      </c>
    </row>
    <row r="68" spans="2:5" hidden="1" outlineLevel="1" x14ac:dyDescent="0.25">
      <c r="B68" s="1" t="str">
        <f>+'RIPARTIZ SOTTO-UTENZA_dettagli'!$B65</f>
        <v/>
      </c>
      <c r="C68" s="32">
        <f>+'Tipologie sottoutenze_consumi'!E89</f>
        <v>0</v>
      </c>
      <c r="D68" s="34"/>
      <c r="E68" s="110" t="e">
        <f>+'RIPARTIZ SOTTO-UTENZA_dettagli'!$AE65</f>
        <v>#VALUE!</v>
      </c>
    </row>
    <row r="69" spans="2:5" hidden="1" outlineLevel="1" x14ac:dyDescent="0.25">
      <c r="B69" s="1" t="str">
        <f>+'RIPARTIZ SOTTO-UTENZA_dettagli'!$B66</f>
        <v/>
      </c>
      <c r="C69" s="32">
        <f>+'Tipologie sottoutenze_consumi'!E90</f>
        <v>0</v>
      </c>
      <c r="D69" s="34"/>
      <c r="E69" s="110" t="e">
        <f>+'RIPARTIZ SOTTO-UTENZA_dettagli'!$AE66</f>
        <v>#VALUE!</v>
      </c>
    </row>
    <row r="70" spans="2:5" hidden="1" outlineLevel="1" x14ac:dyDescent="0.25">
      <c r="B70" s="1" t="str">
        <f>+'RIPARTIZ SOTTO-UTENZA_dettagli'!$B67</f>
        <v/>
      </c>
      <c r="C70" s="32">
        <f>+'Tipologie sottoutenze_consumi'!E91</f>
        <v>0</v>
      </c>
      <c r="D70" s="34"/>
      <c r="E70" s="110" t="e">
        <f>+'RIPARTIZ SOTTO-UTENZA_dettagli'!$AE67</f>
        <v>#VALUE!</v>
      </c>
    </row>
    <row r="71" spans="2:5" hidden="1" outlineLevel="1" x14ac:dyDescent="0.25">
      <c r="B71" s="1" t="str">
        <f>+'RIPARTIZ SOTTO-UTENZA_dettagli'!$B68</f>
        <v/>
      </c>
      <c r="C71" s="33">
        <f>+'Tipologie sottoutenze_consumi'!E92</f>
        <v>0</v>
      </c>
      <c r="D71" s="34"/>
      <c r="E71" s="111" t="e">
        <f>+'RIPARTIZ SOTTO-UTENZA_dettagli'!$AE68</f>
        <v>#VALUE!</v>
      </c>
    </row>
    <row r="72" spans="2:5" collapsed="1" x14ac:dyDescent="0.25">
      <c r="B72" s="1"/>
      <c r="C72" s="34"/>
      <c r="D72" s="34"/>
      <c r="E72" s="113"/>
    </row>
    <row r="73" spans="2:5" x14ac:dyDescent="0.25">
      <c r="B73" t="s">
        <v>46</v>
      </c>
      <c r="C73" s="36">
        <f>+SUM(C74:C93)</f>
        <v>0</v>
      </c>
      <c r="E73" s="80" t="e">
        <f>+SUM(E74:E93)</f>
        <v>#VALUE!</v>
      </c>
    </row>
    <row r="74" spans="2:5" hidden="1" outlineLevel="1" x14ac:dyDescent="0.25">
      <c r="B74" s="1" t="str">
        <f>+'RIPARTIZ SOTTO-UTENZA_dettagli'!$B71</f>
        <v/>
      </c>
      <c r="C74" s="31">
        <f>+'Tipologie sottoutenze_consumi'!E95</f>
        <v>0</v>
      </c>
      <c r="D74" s="34"/>
      <c r="E74" s="109" t="e">
        <f>+'RIPARTIZ SOTTO-UTENZA_dettagli'!$AE71</f>
        <v>#VALUE!</v>
      </c>
    </row>
    <row r="75" spans="2:5" hidden="1" outlineLevel="1" x14ac:dyDescent="0.25">
      <c r="B75" s="1" t="str">
        <f>+'RIPARTIZ SOTTO-UTENZA_dettagli'!$B72</f>
        <v/>
      </c>
      <c r="C75" s="32">
        <f>+'Tipologie sottoutenze_consumi'!E96</f>
        <v>0</v>
      </c>
      <c r="D75" s="34"/>
      <c r="E75" s="110" t="e">
        <f>+'RIPARTIZ SOTTO-UTENZA_dettagli'!$AE72</f>
        <v>#VALUE!</v>
      </c>
    </row>
    <row r="76" spans="2:5" hidden="1" outlineLevel="1" x14ac:dyDescent="0.25">
      <c r="B76" s="1" t="str">
        <f>+'RIPARTIZ SOTTO-UTENZA_dettagli'!$B73</f>
        <v/>
      </c>
      <c r="C76" s="32">
        <f>+'Tipologie sottoutenze_consumi'!E97</f>
        <v>0</v>
      </c>
      <c r="D76" s="34"/>
      <c r="E76" s="110" t="e">
        <f>+'RIPARTIZ SOTTO-UTENZA_dettagli'!$AE73</f>
        <v>#VALUE!</v>
      </c>
    </row>
    <row r="77" spans="2:5" hidden="1" outlineLevel="1" x14ac:dyDescent="0.25">
      <c r="B77" s="1" t="str">
        <f>+'RIPARTIZ SOTTO-UTENZA_dettagli'!$B74</f>
        <v/>
      </c>
      <c r="C77" s="32">
        <f>+'Tipologie sottoutenze_consumi'!E98</f>
        <v>0</v>
      </c>
      <c r="D77" s="34"/>
      <c r="E77" s="110" t="e">
        <f>+'RIPARTIZ SOTTO-UTENZA_dettagli'!$AE74</f>
        <v>#VALUE!</v>
      </c>
    </row>
    <row r="78" spans="2:5" hidden="1" outlineLevel="1" x14ac:dyDescent="0.25">
      <c r="B78" s="1" t="str">
        <f>+'RIPARTIZ SOTTO-UTENZA_dettagli'!$B75</f>
        <v/>
      </c>
      <c r="C78" s="32">
        <f>+'Tipologie sottoutenze_consumi'!E99</f>
        <v>0</v>
      </c>
      <c r="D78" s="34"/>
      <c r="E78" s="110" t="e">
        <f>+'RIPARTIZ SOTTO-UTENZA_dettagli'!$AE75</f>
        <v>#VALUE!</v>
      </c>
    </row>
    <row r="79" spans="2:5" hidden="1" outlineLevel="1" x14ac:dyDescent="0.25">
      <c r="B79" s="1" t="str">
        <f>+'RIPARTIZ SOTTO-UTENZA_dettagli'!$B76</f>
        <v/>
      </c>
      <c r="C79" s="32">
        <f>+'Tipologie sottoutenze_consumi'!E100</f>
        <v>0</v>
      </c>
      <c r="D79" s="34"/>
      <c r="E79" s="110" t="e">
        <f>+'RIPARTIZ SOTTO-UTENZA_dettagli'!$AE76</f>
        <v>#VALUE!</v>
      </c>
    </row>
    <row r="80" spans="2:5" hidden="1" outlineLevel="1" x14ac:dyDescent="0.25">
      <c r="B80" s="1" t="str">
        <f>+'RIPARTIZ SOTTO-UTENZA_dettagli'!$B77</f>
        <v/>
      </c>
      <c r="C80" s="32">
        <f>+'Tipologie sottoutenze_consumi'!E101</f>
        <v>0</v>
      </c>
      <c r="D80" s="34"/>
      <c r="E80" s="110" t="e">
        <f>+'RIPARTIZ SOTTO-UTENZA_dettagli'!$AE77</f>
        <v>#VALUE!</v>
      </c>
    </row>
    <row r="81" spans="2:5" hidden="1" outlineLevel="1" x14ac:dyDescent="0.25">
      <c r="B81" s="1" t="str">
        <f>+'RIPARTIZ SOTTO-UTENZA_dettagli'!$B78</f>
        <v/>
      </c>
      <c r="C81" s="32">
        <f>+'Tipologie sottoutenze_consumi'!E102</f>
        <v>0</v>
      </c>
      <c r="D81" s="34"/>
      <c r="E81" s="110" t="e">
        <f>+'RIPARTIZ SOTTO-UTENZA_dettagli'!$AE78</f>
        <v>#VALUE!</v>
      </c>
    </row>
    <row r="82" spans="2:5" hidden="1" outlineLevel="1" x14ac:dyDescent="0.25">
      <c r="B82" s="1" t="str">
        <f>+'RIPARTIZ SOTTO-UTENZA_dettagli'!$B79</f>
        <v/>
      </c>
      <c r="C82" s="32">
        <f>+'Tipologie sottoutenze_consumi'!E103</f>
        <v>0</v>
      </c>
      <c r="D82" s="34"/>
      <c r="E82" s="110" t="e">
        <f>+'RIPARTIZ SOTTO-UTENZA_dettagli'!$AE79</f>
        <v>#VALUE!</v>
      </c>
    </row>
    <row r="83" spans="2:5" hidden="1" outlineLevel="1" x14ac:dyDescent="0.25">
      <c r="B83" s="1" t="str">
        <f>+'RIPARTIZ SOTTO-UTENZA_dettagli'!$B80</f>
        <v/>
      </c>
      <c r="C83" s="32">
        <f>+'Tipologie sottoutenze_consumi'!E104</f>
        <v>0</v>
      </c>
      <c r="D83" s="34"/>
      <c r="E83" s="110" t="e">
        <f>+'RIPARTIZ SOTTO-UTENZA_dettagli'!$AE80</f>
        <v>#VALUE!</v>
      </c>
    </row>
    <row r="84" spans="2:5" hidden="1" outlineLevel="1" x14ac:dyDescent="0.25">
      <c r="B84" s="1" t="str">
        <f>+'RIPARTIZ SOTTO-UTENZA_dettagli'!$B81</f>
        <v/>
      </c>
      <c r="C84" s="32">
        <f>+'Tipologie sottoutenze_consumi'!E105</f>
        <v>0</v>
      </c>
      <c r="D84" s="34"/>
      <c r="E84" s="110" t="e">
        <f>+'RIPARTIZ SOTTO-UTENZA_dettagli'!$AE81</f>
        <v>#VALUE!</v>
      </c>
    </row>
    <row r="85" spans="2:5" hidden="1" outlineLevel="1" x14ac:dyDescent="0.25">
      <c r="B85" s="1" t="str">
        <f>+'RIPARTIZ SOTTO-UTENZA_dettagli'!$B82</f>
        <v/>
      </c>
      <c r="C85" s="32">
        <f>+'Tipologie sottoutenze_consumi'!E106</f>
        <v>0</v>
      </c>
      <c r="D85" s="34"/>
      <c r="E85" s="110" t="e">
        <f>+'RIPARTIZ SOTTO-UTENZA_dettagli'!$AE82</f>
        <v>#VALUE!</v>
      </c>
    </row>
    <row r="86" spans="2:5" hidden="1" outlineLevel="1" x14ac:dyDescent="0.25">
      <c r="B86" s="1" t="str">
        <f>+'RIPARTIZ SOTTO-UTENZA_dettagli'!$B83</f>
        <v/>
      </c>
      <c r="C86" s="32">
        <f>+'Tipologie sottoutenze_consumi'!E107</f>
        <v>0</v>
      </c>
      <c r="D86" s="34"/>
      <c r="E86" s="110" t="e">
        <f>+'RIPARTIZ SOTTO-UTENZA_dettagli'!$AE83</f>
        <v>#VALUE!</v>
      </c>
    </row>
    <row r="87" spans="2:5" hidden="1" outlineLevel="1" x14ac:dyDescent="0.25">
      <c r="B87" s="1" t="str">
        <f>+'RIPARTIZ SOTTO-UTENZA_dettagli'!$B84</f>
        <v/>
      </c>
      <c r="C87" s="32">
        <f>+'Tipologie sottoutenze_consumi'!E108</f>
        <v>0</v>
      </c>
      <c r="D87" s="34"/>
      <c r="E87" s="110" t="e">
        <f>+'RIPARTIZ SOTTO-UTENZA_dettagli'!$AE84</f>
        <v>#VALUE!</v>
      </c>
    </row>
    <row r="88" spans="2:5" hidden="1" outlineLevel="1" x14ac:dyDescent="0.25">
      <c r="B88" s="1" t="str">
        <f>+'RIPARTIZ SOTTO-UTENZA_dettagli'!$B85</f>
        <v/>
      </c>
      <c r="C88" s="32">
        <f>+'Tipologie sottoutenze_consumi'!E109</f>
        <v>0</v>
      </c>
      <c r="D88" s="34"/>
      <c r="E88" s="110" t="e">
        <f>+'RIPARTIZ SOTTO-UTENZA_dettagli'!$AE85</f>
        <v>#VALUE!</v>
      </c>
    </row>
    <row r="89" spans="2:5" hidden="1" outlineLevel="1" x14ac:dyDescent="0.25">
      <c r="B89" s="1" t="str">
        <f>+'RIPARTIZ SOTTO-UTENZA_dettagli'!$B86</f>
        <v/>
      </c>
      <c r="C89" s="32">
        <f>+'Tipologie sottoutenze_consumi'!E110</f>
        <v>0</v>
      </c>
      <c r="D89" s="34"/>
      <c r="E89" s="110" t="e">
        <f>+'RIPARTIZ SOTTO-UTENZA_dettagli'!$AE86</f>
        <v>#VALUE!</v>
      </c>
    </row>
    <row r="90" spans="2:5" hidden="1" outlineLevel="1" x14ac:dyDescent="0.25">
      <c r="B90" s="1" t="str">
        <f>+'RIPARTIZ SOTTO-UTENZA_dettagli'!$B87</f>
        <v/>
      </c>
      <c r="C90" s="32">
        <f>+'Tipologie sottoutenze_consumi'!E111</f>
        <v>0</v>
      </c>
      <c r="D90" s="34"/>
      <c r="E90" s="110" t="e">
        <f>+'RIPARTIZ SOTTO-UTENZA_dettagli'!$AE87</f>
        <v>#VALUE!</v>
      </c>
    </row>
    <row r="91" spans="2:5" hidden="1" outlineLevel="1" x14ac:dyDescent="0.25">
      <c r="B91" s="1" t="str">
        <f>+'RIPARTIZ SOTTO-UTENZA_dettagli'!$B88</f>
        <v/>
      </c>
      <c r="C91" s="32">
        <f>+'Tipologie sottoutenze_consumi'!E112</f>
        <v>0</v>
      </c>
      <c r="D91" s="34"/>
      <c r="E91" s="110" t="e">
        <f>+'RIPARTIZ SOTTO-UTENZA_dettagli'!$AE88</f>
        <v>#VALUE!</v>
      </c>
    </row>
    <row r="92" spans="2:5" hidden="1" outlineLevel="1" x14ac:dyDescent="0.25">
      <c r="B92" s="1" t="str">
        <f>+'RIPARTIZ SOTTO-UTENZA_dettagli'!$B89</f>
        <v/>
      </c>
      <c r="C92" s="32">
        <f>+'Tipologie sottoutenze_consumi'!E113</f>
        <v>0</v>
      </c>
      <c r="D92" s="34"/>
      <c r="E92" s="110" t="e">
        <f>+'RIPARTIZ SOTTO-UTENZA_dettagli'!$AE89</f>
        <v>#VALUE!</v>
      </c>
    </row>
    <row r="93" spans="2:5" hidden="1" outlineLevel="1" x14ac:dyDescent="0.25">
      <c r="B93" s="1" t="str">
        <f>+'RIPARTIZ SOTTO-UTENZA_dettagli'!$B90</f>
        <v/>
      </c>
      <c r="C93" s="33">
        <f>+'Tipologie sottoutenze_consumi'!E114</f>
        <v>0</v>
      </c>
      <c r="D93" s="34"/>
      <c r="E93" s="111" t="e">
        <f>+'RIPARTIZ SOTTO-UTENZA_dettagli'!$AE90</f>
        <v>#VALUE!</v>
      </c>
    </row>
    <row r="94" spans="2:5" collapsed="1" x14ac:dyDescent="0.25">
      <c r="B94" s="1"/>
      <c r="C94" s="34"/>
      <c r="D94" s="34"/>
      <c r="E94" s="113"/>
    </row>
    <row r="95" spans="2:5" x14ac:dyDescent="0.25">
      <c r="B95" t="s">
        <v>47</v>
      </c>
      <c r="C95" s="36">
        <f>+SUM(C96:C115)</f>
        <v>0</v>
      </c>
      <c r="E95" s="80" t="e">
        <f>+SUM(E96:E115)</f>
        <v>#VALUE!</v>
      </c>
    </row>
    <row r="96" spans="2:5" hidden="1" outlineLevel="1" x14ac:dyDescent="0.25">
      <c r="B96" s="1" t="str">
        <f>+'RIPARTIZ SOTTO-UTENZA_dettagli'!$B93</f>
        <v/>
      </c>
      <c r="C96" s="31">
        <f>+'Tipologie sottoutenze_consumi'!E117</f>
        <v>0</v>
      </c>
      <c r="D96" s="34"/>
      <c r="E96" s="109" t="e">
        <f>+'RIPARTIZ SOTTO-UTENZA_dettagli'!$AE93</f>
        <v>#VALUE!</v>
      </c>
    </row>
    <row r="97" spans="2:5" hidden="1" outlineLevel="1" x14ac:dyDescent="0.25">
      <c r="B97" s="1" t="str">
        <f>+'RIPARTIZ SOTTO-UTENZA_dettagli'!$B94</f>
        <v/>
      </c>
      <c r="C97" s="32">
        <f>+'Tipologie sottoutenze_consumi'!E118</f>
        <v>0</v>
      </c>
      <c r="D97" s="34"/>
      <c r="E97" s="110" t="e">
        <f>+'RIPARTIZ SOTTO-UTENZA_dettagli'!$AE94</f>
        <v>#VALUE!</v>
      </c>
    </row>
    <row r="98" spans="2:5" hidden="1" outlineLevel="1" x14ac:dyDescent="0.25">
      <c r="B98" s="1" t="str">
        <f>+'RIPARTIZ SOTTO-UTENZA_dettagli'!$B95</f>
        <v/>
      </c>
      <c r="C98" s="32">
        <f>+'Tipologie sottoutenze_consumi'!E119</f>
        <v>0</v>
      </c>
      <c r="D98" s="34"/>
      <c r="E98" s="110" t="e">
        <f>+'RIPARTIZ SOTTO-UTENZA_dettagli'!$AE95</f>
        <v>#VALUE!</v>
      </c>
    </row>
    <row r="99" spans="2:5" hidden="1" outlineLevel="1" x14ac:dyDescent="0.25">
      <c r="B99" s="1" t="str">
        <f>+'RIPARTIZ SOTTO-UTENZA_dettagli'!$B96</f>
        <v/>
      </c>
      <c r="C99" s="32">
        <f>+'Tipologie sottoutenze_consumi'!E120</f>
        <v>0</v>
      </c>
      <c r="D99" s="34"/>
      <c r="E99" s="110" t="e">
        <f>+'RIPARTIZ SOTTO-UTENZA_dettagli'!$AE96</f>
        <v>#VALUE!</v>
      </c>
    </row>
    <row r="100" spans="2:5" hidden="1" outlineLevel="1" x14ac:dyDescent="0.25">
      <c r="B100" s="1" t="str">
        <f>+'RIPARTIZ SOTTO-UTENZA_dettagli'!$B97</f>
        <v/>
      </c>
      <c r="C100" s="32">
        <f>+'Tipologie sottoutenze_consumi'!E121</f>
        <v>0</v>
      </c>
      <c r="D100" s="34"/>
      <c r="E100" s="110" t="e">
        <f>+'RIPARTIZ SOTTO-UTENZA_dettagli'!$AE97</f>
        <v>#VALUE!</v>
      </c>
    </row>
    <row r="101" spans="2:5" hidden="1" outlineLevel="1" x14ac:dyDescent="0.25">
      <c r="B101" s="1" t="str">
        <f>+'RIPARTIZ SOTTO-UTENZA_dettagli'!$B98</f>
        <v/>
      </c>
      <c r="C101" s="32">
        <f>+'Tipologie sottoutenze_consumi'!E122</f>
        <v>0</v>
      </c>
      <c r="D101" s="34"/>
      <c r="E101" s="110" t="e">
        <f>+'RIPARTIZ SOTTO-UTENZA_dettagli'!$AE98</f>
        <v>#VALUE!</v>
      </c>
    </row>
    <row r="102" spans="2:5" hidden="1" outlineLevel="1" x14ac:dyDescent="0.25">
      <c r="B102" s="1" t="str">
        <f>+'RIPARTIZ SOTTO-UTENZA_dettagli'!$B99</f>
        <v/>
      </c>
      <c r="C102" s="32">
        <f>+'Tipologie sottoutenze_consumi'!E123</f>
        <v>0</v>
      </c>
      <c r="D102" s="34"/>
      <c r="E102" s="110" t="e">
        <f>+'RIPARTIZ SOTTO-UTENZA_dettagli'!$AE99</f>
        <v>#VALUE!</v>
      </c>
    </row>
    <row r="103" spans="2:5" hidden="1" outlineLevel="1" x14ac:dyDescent="0.25">
      <c r="B103" s="1" t="str">
        <f>+'RIPARTIZ SOTTO-UTENZA_dettagli'!$B100</f>
        <v/>
      </c>
      <c r="C103" s="32">
        <f>+'Tipologie sottoutenze_consumi'!E124</f>
        <v>0</v>
      </c>
      <c r="D103" s="34"/>
      <c r="E103" s="110" t="e">
        <f>+'RIPARTIZ SOTTO-UTENZA_dettagli'!$AE100</f>
        <v>#VALUE!</v>
      </c>
    </row>
    <row r="104" spans="2:5" hidden="1" outlineLevel="1" x14ac:dyDescent="0.25">
      <c r="B104" s="1" t="str">
        <f>+'RIPARTIZ SOTTO-UTENZA_dettagli'!$B101</f>
        <v/>
      </c>
      <c r="C104" s="32">
        <f>+'Tipologie sottoutenze_consumi'!E125</f>
        <v>0</v>
      </c>
      <c r="D104" s="34"/>
      <c r="E104" s="110" t="e">
        <f>+'RIPARTIZ SOTTO-UTENZA_dettagli'!$AE101</f>
        <v>#VALUE!</v>
      </c>
    </row>
    <row r="105" spans="2:5" hidden="1" outlineLevel="1" x14ac:dyDescent="0.25">
      <c r="B105" s="1" t="str">
        <f>+'RIPARTIZ SOTTO-UTENZA_dettagli'!$B102</f>
        <v/>
      </c>
      <c r="C105" s="32">
        <f>+'Tipologie sottoutenze_consumi'!E126</f>
        <v>0</v>
      </c>
      <c r="D105" s="34"/>
      <c r="E105" s="110" t="e">
        <f>+'RIPARTIZ SOTTO-UTENZA_dettagli'!$AE102</f>
        <v>#VALUE!</v>
      </c>
    </row>
    <row r="106" spans="2:5" hidden="1" outlineLevel="1" x14ac:dyDescent="0.25">
      <c r="B106" s="1" t="str">
        <f>+'RIPARTIZ SOTTO-UTENZA_dettagli'!$B103</f>
        <v/>
      </c>
      <c r="C106" s="32">
        <f>+'Tipologie sottoutenze_consumi'!E127</f>
        <v>0</v>
      </c>
      <c r="D106" s="34"/>
      <c r="E106" s="110" t="e">
        <f>+'RIPARTIZ SOTTO-UTENZA_dettagli'!$AE103</f>
        <v>#VALUE!</v>
      </c>
    </row>
    <row r="107" spans="2:5" hidden="1" outlineLevel="1" x14ac:dyDescent="0.25">
      <c r="B107" s="1" t="str">
        <f>+'RIPARTIZ SOTTO-UTENZA_dettagli'!$B104</f>
        <v/>
      </c>
      <c r="C107" s="32">
        <f>+'Tipologie sottoutenze_consumi'!E128</f>
        <v>0</v>
      </c>
      <c r="D107" s="34"/>
      <c r="E107" s="110" t="e">
        <f>+'RIPARTIZ SOTTO-UTENZA_dettagli'!$AE104</f>
        <v>#VALUE!</v>
      </c>
    </row>
    <row r="108" spans="2:5" hidden="1" outlineLevel="1" x14ac:dyDescent="0.25">
      <c r="B108" s="1" t="str">
        <f>+'RIPARTIZ SOTTO-UTENZA_dettagli'!$B105</f>
        <v/>
      </c>
      <c r="C108" s="32">
        <f>+'Tipologie sottoutenze_consumi'!E129</f>
        <v>0</v>
      </c>
      <c r="D108" s="34"/>
      <c r="E108" s="110" t="e">
        <f>+'RIPARTIZ SOTTO-UTENZA_dettagli'!$AE105</f>
        <v>#VALUE!</v>
      </c>
    </row>
    <row r="109" spans="2:5" hidden="1" outlineLevel="1" x14ac:dyDescent="0.25">
      <c r="B109" s="1" t="str">
        <f>+'RIPARTIZ SOTTO-UTENZA_dettagli'!$B106</f>
        <v/>
      </c>
      <c r="C109" s="32">
        <f>+'Tipologie sottoutenze_consumi'!E130</f>
        <v>0</v>
      </c>
      <c r="D109" s="34"/>
      <c r="E109" s="110" t="e">
        <f>+'RIPARTIZ SOTTO-UTENZA_dettagli'!$AE106</f>
        <v>#VALUE!</v>
      </c>
    </row>
    <row r="110" spans="2:5" hidden="1" outlineLevel="1" x14ac:dyDescent="0.25">
      <c r="B110" s="1" t="str">
        <f>+'RIPARTIZ SOTTO-UTENZA_dettagli'!$B107</f>
        <v/>
      </c>
      <c r="C110" s="32">
        <f>+'Tipologie sottoutenze_consumi'!E131</f>
        <v>0</v>
      </c>
      <c r="D110" s="34"/>
      <c r="E110" s="110" t="e">
        <f>+'RIPARTIZ SOTTO-UTENZA_dettagli'!$AE107</f>
        <v>#VALUE!</v>
      </c>
    </row>
    <row r="111" spans="2:5" hidden="1" outlineLevel="1" x14ac:dyDescent="0.25">
      <c r="B111" s="1" t="str">
        <f>+'RIPARTIZ SOTTO-UTENZA_dettagli'!$B108</f>
        <v/>
      </c>
      <c r="C111" s="32">
        <f>+'Tipologie sottoutenze_consumi'!E132</f>
        <v>0</v>
      </c>
      <c r="D111" s="34"/>
      <c r="E111" s="110" t="e">
        <f>+'RIPARTIZ SOTTO-UTENZA_dettagli'!$AE108</f>
        <v>#VALUE!</v>
      </c>
    </row>
    <row r="112" spans="2:5" hidden="1" outlineLevel="1" x14ac:dyDescent="0.25">
      <c r="B112" s="1" t="str">
        <f>+'RIPARTIZ SOTTO-UTENZA_dettagli'!$B109</f>
        <v/>
      </c>
      <c r="C112" s="32">
        <f>+'Tipologie sottoutenze_consumi'!E133</f>
        <v>0</v>
      </c>
      <c r="D112" s="34"/>
      <c r="E112" s="110" t="e">
        <f>+'RIPARTIZ SOTTO-UTENZA_dettagli'!$AE109</f>
        <v>#VALUE!</v>
      </c>
    </row>
    <row r="113" spans="2:5" hidden="1" outlineLevel="1" x14ac:dyDescent="0.25">
      <c r="B113" s="1" t="str">
        <f>+'RIPARTIZ SOTTO-UTENZA_dettagli'!$B110</f>
        <v/>
      </c>
      <c r="C113" s="32">
        <f>+'Tipologie sottoutenze_consumi'!E134</f>
        <v>0</v>
      </c>
      <c r="D113" s="34"/>
      <c r="E113" s="110" t="e">
        <f>+'RIPARTIZ SOTTO-UTENZA_dettagli'!$AE110</f>
        <v>#VALUE!</v>
      </c>
    </row>
    <row r="114" spans="2:5" hidden="1" outlineLevel="1" x14ac:dyDescent="0.25">
      <c r="B114" s="1" t="str">
        <f>+'RIPARTIZ SOTTO-UTENZA_dettagli'!$B111</f>
        <v/>
      </c>
      <c r="C114" s="32">
        <f>+'Tipologie sottoutenze_consumi'!E135</f>
        <v>0</v>
      </c>
      <c r="D114" s="34"/>
      <c r="E114" s="110" t="e">
        <f>+'RIPARTIZ SOTTO-UTENZA_dettagli'!$AE111</f>
        <v>#VALUE!</v>
      </c>
    </row>
    <row r="115" spans="2:5" hidden="1" outlineLevel="1" x14ac:dyDescent="0.25">
      <c r="B115" s="1" t="str">
        <f>+'RIPARTIZ SOTTO-UTENZA_dettagli'!$B112</f>
        <v/>
      </c>
      <c r="C115" s="33">
        <f>+'Tipologie sottoutenze_consumi'!E136</f>
        <v>0</v>
      </c>
      <c r="D115" s="34"/>
      <c r="E115" s="111" t="e">
        <f>+'RIPARTIZ SOTTO-UTENZA_dettagli'!$AE112</f>
        <v>#VALUE!</v>
      </c>
    </row>
    <row r="116" spans="2:5" collapsed="1" x14ac:dyDescent="0.25">
      <c r="B116" s="1"/>
      <c r="C116" s="34"/>
      <c r="D116" s="34"/>
      <c r="E116" s="113"/>
    </row>
    <row r="117" spans="2:5" x14ac:dyDescent="0.25">
      <c r="B117" t="s">
        <v>48</v>
      </c>
      <c r="C117" s="36">
        <f>+SUM(C118:C137)</f>
        <v>0</v>
      </c>
      <c r="E117" s="80" t="e">
        <f>+SUM(E118:E137)</f>
        <v>#VALUE!</v>
      </c>
    </row>
    <row r="118" spans="2:5" hidden="1" outlineLevel="1" x14ac:dyDescent="0.25">
      <c r="B118" s="1" t="str">
        <f>+'RIPARTIZ SOTTO-UTENZA_dettagli'!$B115</f>
        <v/>
      </c>
      <c r="C118" s="31">
        <f>+'Tipologie sottoutenze_consumi'!E139</f>
        <v>0</v>
      </c>
      <c r="D118" s="34"/>
      <c r="E118" s="109" t="e">
        <f>+'RIPARTIZ SOTTO-UTENZA_dettagli'!$AE115</f>
        <v>#VALUE!</v>
      </c>
    </row>
    <row r="119" spans="2:5" hidden="1" outlineLevel="1" x14ac:dyDescent="0.25">
      <c r="B119" s="1" t="str">
        <f>+'RIPARTIZ SOTTO-UTENZA_dettagli'!$B116</f>
        <v/>
      </c>
      <c r="C119" s="32">
        <f>+'Tipologie sottoutenze_consumi'!E140</f>
        <v>0</v>
      </c>
      <c r="D119" s="34"/>
      <c r="E119" s="110" t="e">
        <f>+'RIPARTIZ SOTTO-UTENZA_dettagli'!$AE116</f>
        <v>#VALUE!</v>
      </c>
    </row>
    <row r="120" spans="2:5" hidden="1" outlineLevel="1" x14ac:dyDescent="0.25">
      <c r="B120" s="1" t="str">
        <f>+'RIPARTIZ SOTTO-UTENZA_dettagli'!$B117</f>
        <v/>
      </c>
      <c r="C120" s="32">
        <f>+'Tipologie sottoutenze_consumi'!E141</f>
        <v>0</v>
      </c>
      <c r="D120" s="34"/>
      <c r="E120" s="110" t="e">
        <f>+'RIPARTIZ SOTTO-UTENZA_dettagli'!$AE117</f>
        <v>#VALUE!</v>
      </c>
    </row>
    <row r="121" spans="2:5" hidden="1" outlineLevel="1" x14ac:dyDescent="0.25">
      <c r="B121" s="1" t="str">
        <f>+'RIPARTIZ SOTTO-UTENZA_dettagli'!$B118</f>
        <v/>
      </c>
      <c r="C121" s="32">
        <f>+'Tipologie sottoutenze_consumi'!E142</f>
        <v>0</v>
      </c>
      <c r="D121" s="34"/>
      <c r="E121" s="110" t="e">
        <f>+'RIPARTIZ SOTTO-UTENZA_dettagli'!$AE118</f>
        <v>#VALUE!</v>
      </c>
    </row>
    <row r="122" spans="2:5" hidden="1" outlineLevel="1" x14ac:dyDescent="0.25">
      <c r="B122" s="1" t="str">
        <f>+'RIPARTIZ SOTTO-UTENZA_dettagli'!$B119</f>
        <v/>
      </c>
      <c r="C122" s="32">
        <f>+'Tipologie sottoutenze_consumi'!E143</f>
        <v>0</v>
      </c>
      <c r="D122" s="34"/>
      <c r="E122" s="110" t="e">
        <f>+'RIPARTIZ SOTTO-UTENZA_dettagli'!$AE119</f>
        <v>#VALUE!</v>
      </c>
    </row>
    <row r="123" spans="2:5" hidden="1" outlineLevel="1" x14ac:dyDescent="0.25">
      <c r="B123" s="1" t="str">
        <f>+'RIPARTIZ SOTTO-UTENZA_dettagli'!$B120</f>
        <v/>
      </c>
      <c r="C123" s="32">
        <f>+'Tipologie sottoutenze_consumi'!E144</f>
        <v>0</v>
      </c>
      <c r="D123" s="34"/>
      <c r="E123" s="110" t="e">
        <f>+'RIPARTIZ SOTTO-UTENZA_dettagli'!$AE120</f>
        <v>#VALUE!</v>
      </c>
    </row>
    <row r="124" spans="2:5" hidden="1" outlineLevel="1" x14ac:dyDescent="0.25">
      <c r="B124" s="1" t="str">
        <f>+'RIPARTIZ SOTTO-UTENZA_dettagli'!$B121</f>
        <v/>
      </c>
      <c r="C124" s="32">
        <f>+'Tipologie sottoutenze_consumi'!E145</f>
        <v>0</v>
      </c>
      <c r="D124" s="34"/>
      <c r="E124" s="110" t="e">
        <f>+'RIPARTIZ SOTTO-UTENZA_dettagli'!$AE121</f>
        <v>#VALUE!</v>
      </c>
    </row>
    <row r="125" spans="2:5" hidden="1" outlineLevel="1" x14ac:dyDescent="0.25">
      <c r="B125" s="1" t="str">
        <f>+'RIPARTIZ SOTTO-UTENZA_dettagli'!$B122</f>
        <v/>
      </c>
      <c r="C125" s="32">
        <f>+'Tipologie sottoutenze_consumi'!E146</f>
        <v>0</v>
      </c>
      <c r="D125" s="34"/>
      <c r="E125" s="110" t="e">
        <f>+'RIPARTIZ SOTTO-UTENZA_dettagli'!$AE122</f>
        <v>#VALUE!</v>
      </c>
    </row>
    <row r="126" spans="2:5" hidden="1" outlineLevel="1" x14ac:dyDescent="0.25">
      <c r="B126" s="1" t="str">
        <f>+'RIPARTIZ SOTTO-UTENZA_dettagli'!$B123</f>
        <v/>
      </c>
      <c r="C126" s="32">
        <f>+'Tipologie sottoutenze_consumi'!E147</f>
        <v>0</v>
      </c>
      <c r="D126" s="34"/>
      <c r="E126" s="110" t="e">
        <f>+'RIPARTIZ SOTTO-UTENZA_dettagli'!$AE123</f>
        <v>#VALUE!</v>
      </c>
    </row>
    <row r="127" spans="2:5" hidden="1" outlineLevel="1" x14ac:dyDescent="0.25">
      <c r="B127" s="1" t="str">
        <f>+'RIPARTIZ SOTTO-UTENZA_dettagli'!$B124</f>
        <v/>
      </c>
      <c r="C127" s="32">
        <f>+'Tipologie sottoutenze_consumi'!E148</f>
        <v>0</v>
      </c>
      <c r="D127" s="34"/>
      <c r="E127" s="110" t="e">
        <f>+'RIPARTIZ SOTTO-UTENZA_dettagli'!$AE124</f>
        <v>#VALUE!</v>
      </c>
    </row>
    <row r="128" spans="2:5" hidden="1" outlineLevel="1" x14ac:dyDescent="0.25">
      <c r="B128" s="1" t="str">
        <f>+'RIPARTIZ SOTTO-UTENZA_dettagli'!$B125</f>
        <v/>
      </c>
      <c r="C128" s="32">
        <f>+'Tipologie sottoutenze_consumi'!E149</f>
        <v>0</v>
      </c>
      <c r="D128" s="34"/>
      <c r="E128" s="110" t="e">
        <f>+'RIPARTIZ SOTTO-UTENZA_dettagli'!$AE125</f>
        <v>#VALUE!</v>
      </c>
    </row>
    <row r="129" spans="2:5" hidden="1" outlineLevel="1" x14ac:dyDescent="0.25">
      <c r="B129" s="1" t="str">
        <f>+'RIPARTIZ SOTTO-UTENZA_dettagli'!$B126</f>
        <v/>
      </c>
      <c r="C129" s="32">
        <f>+'Tipologie sottoutenze_consumi'!E150</f>
        <v>0</v>
      </c>
      <c r="D129" s="34"/>
      <c r="E129" s="110" t="e">
        <f>+'RIPARTIZ SOTTO-UTENZA_dettagli'!$AE126</f>
        <v>#VALUE!</v>
      </c>
    </row>
    <row r="130" spans="2:5" hidden="1" outlineLevel="1" x14ac:dyDescent="0.25">
      <c r="B130" s="1" t="str">
        <f>+'RIPARTIZ SOTTO-UTENZA_dettagli'!$B127</f>
        <v/>
      </c>
      <c r="C130" s="32">
        <f>+'Tipologie sottoutenze_consumi'!E151</f>
        <v>0</v>
      </c>
      <c r="D130" s="34"/>
      <c r="E130" s="110" t="e">
        <f>+'RIPARTIZ SOTTO-UTENZA_dettagli'!$AE127</f>
        <v>#VALUE!</v>
      </c>
    </row>
    <row r="131" spans="2:5" hidden="1" outlineLevel="1" x14ac:dyDescent="0.25">
      <c r="B131" s="1" t="str">
        <f>+'RIPARTIZ SOTTO-UTENZA_dettagli'!$B128</f>
        <v/>
      </c>
      <c r="C131" s="32">
        <f>+'Tipologie sottoutenze_consumi'!E152</f>
        <v>0</v>
      </c>
      <c r="D131" s="34"/>
      <c r="E131" s="110" t="e">
        <f>+'RIPARTIZ SOTTO-UTENZA_dettagli'!$AE128</f>
        <v>#VALUE!</v>
      </c>
    </row>
    <row r="132" spans="2:5" hidden="1" outlineLevel="1" x14ac:dyDescent="0.25">
      <c r="B132" s="1" t="str">
        <f>+'RIPARTIZ SOTTO-UTENZA_dettagli'!$B129</f>
        <v/>
      </c>
      <c r="C132" s="32">
        <f>+'Tipologie sottoutenze_consumi'!E153</f>
        <v>0</v>
      </c>
      <c r="D132" s="34"/>
      <c r="E132" s="110" t="e">
        <f>+'RIPARTIZ SOTTO-UTENZA_dettagli'!$AE129</f>
        <v>#VALUE!</v>
      </c>
    </row>
    <row r="133" spans="2:5" hidden="1" outlineLevel="1" x14ac:dyDescent="0.25">
      <c r="B133" s="1" t="str">
        <f>+'RIPARTIZ SOTTO-UTENZA_dettagli'!$B130</f>
        <v/>
      </c>
      <c r="C133" s="32">
        <f>+'Tipologie sottoutenze_consumi'!E154</f>
        <v>0</v>
      </c>
      <c r="D133" s="34"/>
      <c r="E133" s="110" t="e">
        <f>+'RIPARTIZ SOTTO-UTENZA_dettagli'!$AE130</f>
        <v>#VALUE!</v>
      </c>
    </row>
    <row r="134" spans="2:5" hidden="1" outlineLevel="1" x14ac:dyDescent="0.25">
      <c r="B134" s="1" t="str">
        <f>+'RIPARTIZ SOTTO-UTENZA_dettagli'!$B131</f>
        <v/>
      </c>
      <c r="C134" s="32">
        <f>+'Tipologie sottoutenze_consumi'!E155</f>
        <v>0</v>
      </c>
      <c r="D134" s="34"/>
      <c r="E134" s="110" t="e">
        <f>+'RIPARTIZ SOTTO-UTENZA_dettagli'!$AE131</f>
        <v>#VALUE!</v>
      </c>
    </row>
    <row r="135" spans="2:5" hidden="1" outlineLevel="1" x14ac:dyDescent="0.25">
      <c r="B135" s="1" t="str">
        <f>+'RIPARTIZ SOTTO-UTENZA_dettagli'!$B132</f>
        <v/>
      </c>
      <c r="C135" s="32">
        <f>+'Tipologie sottoutenze_consumi'!E156</f>
        <v>0</v>
      </c>
      <c r="D135" s="34"/>
      <c r="E135" s="110" t="e">
        <f>+'RIPARTIZ SOTTO-UTENZA_dettagli'!$AE132</f>
        <v>#VALUE!</v>
      </c>
    </row>
    <row r="136" spans="2:5" hidden="1" outlineLevel="1" x14ac:dyDescent="0.25">
      <c r="B136" s="1" t="str">
        <f>+'RIPARTIZ SOTTO-UTENZA_dettagli'!$B133</f>
        <v/>
      </c>
      <c r="C136" s="32">
        <f>+'Tipologie sottoutenze_consumi'!E157</f>
        <v>0</v>
      </c>
      <c r="D136" s="34"/>
      <c r="E136" s="110" t="e">
        <f>+'RIPARTIZ SOTTO-UTENZA_dettagli'!$AE133</f>
        <v>#VALUE!</v>
      </c>
    </row>
    <row r="137" spans="2:5" hidden="1" outlineLevel="1" x14ac:dyDescent="0.25">
      <c r="B137" s="1" t="str">
        <f>+'RIPARTIZ SOTTO-UTENZA_dettagli'!$B134</f>
        <v/>
      </c>
      <c r="C137" s="33">
        <f>+'Tipologie sottoutenze_consumi'!E158</f>
        <v>0</v>
      </c>
      <c r="D137" s="34"/>
      <c r="E137" s="111" t="e">
        <f>+'RIPARTIZ SOTTO-UTENZA_dettagli'!$AE134</f>
        <v>#VALUE!</v>
      </c>
    </row>
    <row r="138" spans="2:5" collapsed="1" x14ac:dyDescent="0.25"/>
    <row r="139" spans="2:5" ht="15.75" x14ac:dyDescent="0.25">
      <c r="B139" s="17" t="str">
        <f>+'Tipologie sottoutenze_consumi'!B161</f>
        <v>USO DOMESTICO NON RESIDENTE</v>
      </c>
      <c r="C139" s="38">
        <f>+SUM(C140:C149)</f>
        <v>0</v>
      </c>
      <c r="D139" s="39"/>
      <c r="E139" s="114" t="e">
        <f>+SUM(E140:E149)</f>
        <v>#VALUE!</v>
      </c>
    </row>
    <row r="140" spans="2:5" hidden="1" outlineLevel="1" x14ac:dyDescent="0.25">
      <c r="B140" s="1" t="str">
        <f>+'RIPARTIZ SOTTO-UTENZA_dettagli'!$B137</f>
        <v/>
      </c>
      <c r="C140" s="31">
        <f>+'Tipologie sottoutenze_consumi'!E162</f>
        <v>0</v>
      </c>
      <c r="D140" s="34"/>
      <c r="E140" s="109" t="e">
        <f>+'RIPARTIZ SOTTO-UTENZA_dettagli'!$AE137</f>
        <v>#VALUE!</v>
      </c>
    </row>
    <row r="141" spans="2:5" hidden="1" outlineLevel="1" x14ac:dyDescent="0.25">
      <c r="B141" s="1" t="str">
        <f>+'RIPARTIZ SOTTO-UTENZA_dettagli'!$B138</f>
        <v/>
      </c>
      <c r="C141" s="32">
        <f>+'Tipologie sottoutenze_consumi'!E163</f>
        <v>0</v>
      </c>
      <c r="D141" s="34"/>
      <c r="E141" s="110" t="e">
        <f>+'RIPARTIZ SOTTO-UTENZA_dettagli'!$AE138</f>
        <v>#VALUE!</v>
      </c>
    </row>
    <row r="142" spans="2:5" hidden="1" outlineLevel="1" x14ac:dyDescent="0.25">
      <c r="B142" s="1" t="str">
        <f>+'RIPARTIZ SOTTO-UTENZA_dettagli'!$B139</f>
        <v/>
      </c>
      <c r="C142" s="32">
        <f>+'Tipologie sottoutenze_consumi'!E164</f>
        <v>0</v>
      </c>
      <c r="D142" s="34"/>
      <c r="E142" s="110" t="e">
        <f>+'RIPARTIZ SOTTO-UTENZA_dettagli'!$AE139</f>
        <v>#VALUE!</v>
      </c>
    </row>
    <row r="143" spans="2:5" hidden="1" outlineLevel="1" x14ac:dyDescent="0.25">
      <c r="B143" s="1" t="str">
        <f>+'RIPARTIZ SOTTO-UTENZA_dettagli'!$B140</f>
        <v/>
      </c>
      <c r="C143" s="32">
        <f>+'Tipologie sottoutenze_consumi'!E165</f>
        <v>0</v>
      </c>
      <c r="D143" s="34"/>
      <c r="E143" s="110" t="e">
        <f>+'RIPARTIZ SOTTO-UTENZA_dettagli'!$AE140</f>
        <v>#VALUE!</v>
      </c>
    </row>
    <row r="144" spans="2:5" hidden="1" outlineLevel="1" x14ac:dyDescent="0.25">
      <c r="B144" s="1" t="str">
        <f>+'RIPARTIZ SOTTO-UTENZA_dettagli'!$B141</f>
        <v/>
      </c>
      <c r="C144" s="32">
        <f>+'Tipologie sottoutenze_consumi'!E166</f>
        <v>0</v>
      </c>
      <c r="D144" s="34"/>
      <c r="E144" s="110" t="e">
        <f>+'RIPARTIZ SOTTO-UTENZA_dettagli'!$AE141</f>
        <v>#VALUE!</v>
      </c>
    </row>
    <row r="145" spans="2:5" hidden="1" outlineLevel="1" x14ac:dyDescent="0.25">
      <c r="B145" s="1" t="str">
        <f>+'RIPARTIZ SOTTO-UTENZA_dettagli'!$B142</f>
        <v/>
      </c>
      <c r="C145" s="32">
        <f>+'Tipologie sottoutenze_consumi'!E167</f>
        <v>0</v>
      </c>
      <c r="D145" s="34"/>
      <c r="E145" s="110" t="e">
        <f>+'RIPARTIZ SOTTO-UTENZA_dettagli'!$AE142</f>
        <v>#VALUE!</v>
      </c>
    </row>
    <row r="146" spans="2:5" hidden="1" outlineLevel="1" x14ac:dyDescent="0.25">
      <c r="B146" s="1" t="str">
        <f>+'RIPARTIZ SOTTO-UTENZA_dettagli'!$B143</f>
        <v/>
      </c>
      <c r="C146" s="32">
        <f>+'Tipologie sottoutenze_consumi'!E168</f>
        <v>0</v>
      </c>
      <c r="D146" s="34"/>
      <c r="E146" s="110" t="e">
        <f>+'RIPARTIZ SOTTO-UTENZA_dettagli'!$AE143</f>
        <v>#VALUE!</v>
      </c>
    </row>
    <row r="147" spans="2:5" hidden="1" outlineLevel="1" x14ac:dyDescent="0.25">
      <c r="B147" s="1" t="str">
        <f>+'RIPARTIZ SOTTO-UTENZA_dettagli'!$B144</f>
        <v/>
      </c>
      <c r="C147" s="32">
        <f>+'Tipologie sottoutenze_consumi'!E169</f>
        <v>0</v>
      </c>
      <c r="D147" s="34"/>
      <c r="E147" s="110" t="e">
        <f>+'RIPARTIZ SOTTO-UTENZA_dettagli'!$AE144</f>
        <v>#VALUE!</v>
      </c>
    </row>
    <row r="148" spans="2:5" hidden="1" outlineLevel="1" x14ac:dyDescent="0.25">
      <c r="B148" s="1" t="str">
        <f>+'RIPARTIZ SOTTO-UTENZA_dettagli'!$B145</f>
        <v/>
      </c>
      <c r="C148" s="32">
        <f>+'Tipologie sottoutenze_consumi'!E170</f>
        <v>0</v>
      </c>
      <c r="D148" s="34"/>
      <c r="E148" s="110" t="e">
        <f>+'RIPARTIZ SOTTO-UTENZA_dettagli'!$AE145</f>
        <v>#VALUE!</v>
      </c>
    </row>
    <row r="149" spans="2:5" hidden="1" outlineLevel="1" x14ac:dyDescent="0.25">
      <c r="B149" s="1" t="str">
        <f>+'RIPARTIZ SOTTO-UTENZA_dettagli'!$B146</f>
        <v/>
      </c>
      <c r="C149" s="33">
        <f>+'Tipologie sottoutenze_consumi'!E171</f>
        <v>0</v>
      </c>
      <c r="E149" s="111" t="e">
        <f>+'RIPARTIZ SOTTO-UTENZA_dettagli'!$AE146</f>
        <v>#VALUE!</v>
      </c>
    </row>
    <row r="150" spans="2:5" collapsed="1" x14ac:dyDescent="0.25"/>
    <row r="151" spans="2:5" ht="15.75" x14ac:dyDescent="0.25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14" t="e">
        <f>+SUM(E152:E161)</f>
        <v>#VALUE!</v>
      </c>
    </row>
    <row r="152" spans="2:5" hidden="1" outlineLevel="1" x14ac:dyDescent="0.25">
      <c r="B152" s="1" t="str">
        <f>+'RIPARTIZ SOTTO-UTENZA_dettagli'!$B149</f>
        <v/>
      </c>
      <c r="C152" s="31">
        <f>+'Tipologie sottoutenze_consumi'!E175</f>
        <v>0</v>
      </c>
      <c r="D152" s="34"/>
      <c r="E152" s="109" t="e">
        <f>+'RIPARTIZ SOTTO-UTENZA_dettagli'!$AE149</f>
        <v>#VALUE!</v>
      </c>
    </row>
    <row r="153" spans="2:5" hidden="1" outlineLevel="1" x14ac:dyDescent="0.25">
      <c r="B153" s="1" t="str">
        <f>+'RIPARTIZ SOTTO-UTENZA_dettagli'!$B150</f>
        <v/>
      </c>
      <c r="C153" s="32">
        <f>+'Tipologie sottoutenze_consumi'!E176</f>
        <v>0</v>
      </c>
      <c r="D153" s="34"/>
      <c r="E153" s="110" t="e">
        <f>+'RIPARTIZ SOTTO-UTENZA_dettagli'!$AE150</f>
        <v>#VALUE!</v>
      </c>
    </row>
    <row r="154" spans="2:5" hidden="1" outlineLevel="1" x14ac:dyDescent="0.25">
      <c r="B154" s="1" t="str">
        <f>+'RIPARTIZ SOTTO-UTENZA_dettagli'!$B151</f>
        <v/>
      </c>
      <c r="C154" s="32">
        <f>+'Tipologie sottoutenze_consumi'!E177</f>
        <v>0</v>
      </c>
      <c r="D154" s="34"/>
      <c r="E154" s="110" t="e">
        <f>+'RIPARTIZ SOTTO-UTENZA_dettagli'!$AE151</f>
        <v>#VALUE!</v>
      </c>
    </row>
    <row r="155" spans="2:5" hidden="1" outlineLevel="1" x14ac:dyDescent="0.25">
      <c r="B155" s="1" t="str">
        <f>+'RIPARTIZ SOTTO-UTENZA_dettagli'!$B152</f>
        <v/>
      </c>
      <c r="C155" s="32">
        <f>+'Tipologie sottoutenze_consumi'!E178</f>
        <v>0</v>
      </c>
      <c r="D155" s="34"/>
      <c r="E155" s="110" t="e">
        <f>+'RIPARTIZ SOTTO-UTENZA_dettagli'!$AE152</f>
        <v>#VALUE!</v>
      </c>
    </row>
    <row r="156" spans="2:5" hidden="1" outlineLevel="1" x14ac:dyDescent="0.25">
      <c r="B156" s="1" t="str">
        <f>+'RIPARTIZ SOTTO-UTENZA_dettagli'!$B153</f>
        <v/>
      </c>
      <c r="C156" s="32">
        <f>+'Tipologie sottoutenze_consumi'!E179</f>
        <v>0</v>
      </c>
      <c r="D156" s="34"/>
      <c r="E156" s="110" t="e">
        <f>+'RIPARTIZ SOTTO-UTENZA_dettagli'!$AE153</f>
        <v>#VALUE!</v>
      </c>
    </row>
    <row r="157" spans="2:5" hidden="1" outlineLevel="1" x14ac:dyDescent="0.25">
      <c r="B157" s="1" t="str">
        <f>+'RIPARTIZ SOTTO-UTENZA_dettagli'!$B154</f>
        <v/>
      </c>
      <c r="C157" s="32">
        <f>+'Tipologie sottoutenze_consumi'!E180</f>
        <v>0</v>
      </c>
      <c r="D157" s="34"/>
      <c r="E157" s="110" t="e">
        <f>+'RIPARTIZ SOTTO-UTENZA_dettagli'!$AE154</f>
        <v>#VALUE!</v>
      </c>
    </row>
    <row r="158" spans="2:5" hidden="1" outlineLevel="1" x14ac:dyDescent="0.25">
      <c r="B158" s="1" t="str">
        <f>+'RIPARTIZ SOTTO-UTENZA_dettagli'!$B155</f>
        <v/>
      </c>
      <c r="C158" s="32">
        <f>+'Tipologie sottoutenze_consumi'!E181</f>
        <v>0</v>
      </c>
      <c r="D158" s="34"/>
      <c r="E158" s="110" t="e">
        <f>+'RIPARTIZ SOTTO-UTENZA_dettagli'!$AE155</f>
        <v>#VALUE!</v>
      </c>
    </row>
    <row r="159" spans="2:5" hidden="1" outlineLevel="1" x14ac:dyDescent="0.25">
      <c r="B159" s="1" t="str">
        <f>+'RIPARTIZ SOTTO-UTENZA_dettagli'!$B156</f>
        <v/>
      </c>
      <c r="C159" s="32">
        <f>+'Tipologie sottoutenze_consumi'!E182</f>
        <v>0</v>
      </c>
      <c r="D159" s="34"/>
      <c r="E159" s="110" t="e">
        <f>+'RIPARTIZ SOTTO-UTENZA_dettagli'!$AE156</f>
        <v>#VALUE!</v>
      </c>
    </row>
    <row r="160" spans="2:5" hidden="1" outlineLevel="1" x14ac:dyDescent="0.25">
      <c r="B160" s="1" t="str">
        <f>+'RIPARTIZ SOTTO-UTENZA_dettagli'!$B157</f>
        <v/>
      </c>
      <c r="C160" s="32">
        <f>+'Tipologie sottoutenze_consumi'!E183</f>
        <v>0</v>
      </c>
      <c r="D160" s="34"/>
      <c r="E160" s="110" t="e">
        <f>+'RIPARTIZ SOTTO-UTENZA_dettagli'!$AE157</f>
        <v>#VALUE!</v>
      </c>
    </row>
    <row r="161" spans="2:5" hidden="1" outlineLevel="1" x14ac:dyDescent="0.25">
      <c r="B161" s="1" t="str">
        <f>+'RIPARTIZ SOTTO-UTENZA_dettagli'!$B158</f>
        <v/>
      </c>
      <c r="C161" s="33">
        <f>+'Tipologie sottoutenze_consumi'!E184</f>
        <v>0</v>
      </c>
      <c r="E161" s="111" t="e">
        <f>+'RIPARTIZ SOTTO-UTENZA_dettagli'!$AE158</f>
        <v>#VALUE!</v>
      </c>
    </row>
    <row r="162" spans="2:5" collapsed="1" x14ac:dyDescent="0.25"/>
    <row r="163" spans="2:5" ht="18.75" x14ac:dyDescent="0.3">
      <c r="B163" s="117" t="s">
        <v>80</v>
      </c>
      <c r="C163" s="118">
        <f>+SUM(C8:C27)+SUM(C30:C49)+SUM(C52:C71)+SUM(C74:C93)+SUM(C96:C115)+SUM(C118:C137)+SUM(C140:C149)+SUM(C152:C161)</f>
        <v>0</v>
      </c>
      <c r="D163" s="117"/>
      <c r="E163" s="119" t="e">
        <f>+SUM(E8:E27)+SUM(E30:E49)+SUM(E52:E71)+SUM(E74:E93)+SUM(E96:E115)+SUM(E118:E137)+SUM(E140:E149)+SUM(E152:E161)</f>
        <v>#VALUE!</v>
      </c>
    </row>
    <row r="164" spans="2:5" x14ac:dyDescent="0.25"/>
    <row r="165" spans="2:5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>
    <tabColor theme="6" tint="0.59999389629810485"/>
  </sheetPr>
  <dimension ref="A1:R55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82.140625" customWidth="1"/>
    <col min="3" max="3" width="11" style="123" customWidth="1"/>
    <col min="4" max="4" width="12.5703125" style="123" customWidth="1"/>
    <col min="5" max="5" width="2.140625" customWidth="1"/>
    <col min="6" max="6" width="11.7109375" style="124" customWidth="1"/>
    <col min="7" max="7" width="18.5703125" customWidth="1"/>
    <col min="8" max="9" width="9.140625" customWidth="1"/>
    <col min="10" max="18" width="0" hidden="1" customWidth="1"/>
    <col min="19" max="16384" width="9.140625" hidden="1"/>
  </cols>
  <sheetData>
    <row r="1" spans="1:18" x14ac:dyDescent="0.25"/>
    <row r="2" spans="1:18" ht="18.75" x14ac:dyDescent="0.3">
      <c r="B2" s="8" t="s">
        <v>0</v>
      </c>
      <c r="C2" s="149" t="s">
        <v>402</v>
      </c>
      <c r="D2" s="150">
        <f>'Dati bolletta'!C21</f>
        <v>1900</v>
      </c>
    </row>
    <row r="3" spans="1:18" x14ac:dyDescent="0.25"/>
    <row r="4" spans="1:18" s="122" customFormat="1" x14ac:dyDescent="0.25">
      <c r="B4" s="125" t="s">
        <v>134</v>
      </c>
      <c r="C4" s="180">
        <f>+'Dati bolletta'!C4</f>
        <v>0</v>
      </c>
      <c r="D4" s="181"/>
      <c r="E4" s="181"/>
      <c r="F4" s="182"/>
    </row>
    <row r="5" spans="1:18" s="122" customFormat="1" x14ac:dyDescent="0.25">
      <c r="B5" s="126"/>
      <c r="C5" s="127" t="s">
        <v>89</v>
      </c>
      <c r="D5" s="127" t="s">
        <v>90</v>
      </c>
      <c r="E5" s="126"/>
      <c r="F5" s="128" t="s">
        <v>98</v>
      </c>
      <c r="G5" s="129" t="s">
        <v>135</v>
      </c>
      <c r="H5" s="121" t="str">
        <f>'Dati bolletta'!I4</f>
        <v/>
      </c>
    </row>
    <row r="6" spans="1:18" ht="6.75" customHeight="1" x14ac:dyDescent="0.25"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2" customFormat="1" x14ac:dyDescent="0.25">
      <c r="A7" s="130">
        <v>1</v>
      </c>
      <c r="B7" s="5" t="s">
        <v>8</v>
      </c>
      <c r="C7" s="131" t="str">
        <f>CONCATENATE($H$5,"-a")</f>
        <v>-a</v>
      </c>
      <c r="D7" s="131" t="str">
        <f>CONCATENATE($H$5,"-b")</f>
        <v>-b</v>
      </c>
      <c r="E7" s="5"/>
      <c r="F7" s="131" t="str">
        <f>CONCATENATE($H$5,IF(D2=2024,"-c","-d"))</f>
        <v>-d</v>
      </c>
    </row>
    <row r="8" spans="1:18" s="2" customFormat="1" x14ac:dyDescent="0.25">
      <c r="A8" s="130">
        <v>2</v>
      </c>
      <c r="B8" s="2" t="s">
        <v>2</v>
      </c>
      <c r="C8" s="132"/>
      <c r="D8" s="132"/>
      <c r="F8" s="133"/>
    </row>
    <row r="9" spans="1:18" x14ac:dyDescent="0.25">
      <c r="A9" s="130">
        <v>3</v>
      </c>
      <c r="B9" s="1" t="s">
        <v>22</v>
      </c>
      <c r="C9" s="134" t="str">
        <f>IFERROR(HLOOKUP(C$7,'db Articolazioni'!$C$7:$DW$50,$A9,FALSE),"")</f>
        <v/>
      </c>
      <c r="D9" s="134" t="str">
        <f>IFERROR(HLOOKUP(D$7,'db Articolazioni'!$C$7:$DW$50,$A9,FALSE),"")</f>
        <v/>
      </c>
      <c r="F9" s="135" t="str">
        <f>IFERROR(HLOOKUP(F$7,'db Articolazioni'!$C$7:$DW$50,$A9,FALSE),"")</f>
        <v/>
      </c>
    </row>
    <row r="10" spans="1:18" x14ac:dyDescent="0.25">
      <c r="A10" s="130">
        <v>4</v>
      </c>
      <c r="B10" s="1" t="s">
        <v>23</v>
      </c>
      <c r="C10" s="134" t="str">
        <f>IFERROR(HLOOKUP(C$7,'db Articolazioni'!$C$7:$DW$50,$A10,FALSE),"")</f>
        <v/>
      </c>
      <c r="D10" s="134" t="str">
        <f>IFERROR(HLOOKUP(D$7,'db Articolazioni'!$C$7:$DW$50,$A10,FALSE),"")</f>
        <v/>
      </c>
      <c r="F10" s="135" t="str">
        <f>IFERROR(HLOOKUP(F$7,'db Articolazioni'!$C$7:$DW$50,$A10,FALSE),"")</f>
        <v/>
      </c>
    </row>
    <row r="11" spans="1:18" x14ac:dyDescent="0.25">
      <c r="A11" s="130">
        <v>5</v>
      </c>
      <c r="B11" s="1" t="s">
        <v>24</v>
      </c>
      <c r="C11" s="134" t="str">
        <f>IFERROR(HLOOKUP(C$7,'db Articolazioni'!$C$7:$DW$50,$A11,FALSE),"")</f>
        <v/>
      </c>
      <c r="D11" s="134" t="str">
        <f>IFERROR(HLOOKUP(D$7,'db Articolazioni'!$C$7:$DW$50,$A11,FALSE),"")</f>
        <v/>
      </c>
      <c r="F11" s="135" t="str">
        <f>IFERROR(HLOOKUP(F$7,'db Articolazioni'!$C$7:$DW$50,$A11,FALSE),"")</f>
        <v/>
      </c>
    </row>
    <row r="12" spans="1:18" x14ac:dyDescent="0.25">
      <c r="A12" s="130">
        <v>6</v>
      </c>
      <c r="B12" s="1" t="s">
        <v>25</v>
      </c>
      <c r="C12" s="134" t="str">
        <f>IFERROR(HLOOKUP(C$7,'db Articolazioni'!$C$7:$DW$50,$A12,FALSE),"")</f>
        <v/>
      </c>
      <c r="D12" s="134" t="str">
        <f>IFERROR(HLOOKUP(D$7,'db Articolazioni'!$C$7:$DW$50,$A12,FALSE),"")</f>
        <v/>
      </c>
      <c r="F12" s="135" t="str">
        <f>IFERROR(HLOOKUP(F$7,'db Articolazioni'!$C$7:$DW$50,$A12,FALSE),"")</f>
        <v/>
      </c>
    </row>
    <row r="13" spans="1:18" x14ac:dyDescent="0.25">
      <c r="A13" s="130">
        <v>7</v>
      </c>
      <c r="B13" s="1" t="s">
        <v>100</v>
      </c>
      <c r="C13" s="134" t="str">
        <f>IFERROR(HLOOKUP(C$7,'db Articolazioni'!$C$7:$DW$50,$A13,FALSE),"")</f>
        <v/>
      </c>
      <c r="D13" s="134" t="str">
        <f>IFERROR(HLOOKUP(D$7,'db Articolazioni'!$C$7:$DW$50,$A13,FALSE),"")</f>
        <v/>
      </c>
      <c r="F13" s="135" t="str">
        <f>IFERROR(HLOOKUP(F$7,'db Articolazioni'!$C$7:$DW$50,$A13,FALSE),"")</f>
        <v/>
      </c>
    </row>
    <row r="14" spans="1:18" s="2" customFormat="1" x14ac:dyDescent="0.25">
      <c r="A14" s="130">
        <v>8</v>
      </c>
      <c r="B14" s="2" t="s">
        <v>3</v>
      </c>
      <c r="C14" s="132"/>
      <c r="D14" s="132"/>
      <c r="F14" s="133"/>
      <c r="G14"/>
    </row>
    <row r="15" spans="1:18" x14ac:dyDescent="0.25">
      <c r="A15" s="130">
        <v>9</v>
      </c>
      <c r="B15" s="1" t="s">
        <v>4</v>
      </c>
      <c r="C15" s="134" t="str">
        <f>IFERROR(HLOOKUP(C$7,'db Articolazioni'!$C$7:$DW$50,$A15,FALSE),"")</f>
        <v/>
      </c>
      <c r="D15" s="134" t="str">
        <f>IFERROR(HLOOKUP(D$7,'db Articolazioni'!$C$7:$DW$50,$A15,FALSE),"")</f>
        <v/>
      </c>
      <c r="F15" s="135" t="str">
        <f>IFERROR(HLOOKUP(F$7,'db Articolazioni'!$C$7:$DW$50,$A15,FALSE),"")</f>
        <v/>
      </c>
      <c r="J15" s="123"/>
      <c r="K15" s="7"/>
    </row>
    <row r="16" spans="1:18" x14ac:dyDescent="0.25">
      <c r="A16" s="130">
        <v>10</v>
      </c>
      <c r="B16" s="1" t="s">
        <v>5</v>
      </c>
      <c r="C16" s="134" t="str">
        <f>IFERROR(HLOOKUP(C$7,'db Articolazioni'!$C$7:$DW$50,$A16,FALSE),"")</f>
        <v/>
      </c>
      <c r="D16" s="134" t="str">
        <f>IFERROR(HLOOKUP(D$7,'db Articolazioni'!$C$7:$DW$50,$A16,FALSE),"")</f>
        <v/>
      </c>
      <c r="F16" s="135" t="str">
        <f>IFERROR(HLOOKUP(F$7,'db Articolazioni'!$C$7:$DW$50,$A16,FALSE),"")</f>
        <v/>
      </c>
      <c r="J16" s="123"/>
      <c r="K16" s="7"/>
    </row>
    <row r="17" spans="1:11" x14ac:dyDescent="0.25">
      <c r="A17" s="130">
        <v>11</v>
      </c>
      <c r="B17" s="1" t="s">
        <v>6</v>
      </c>
      <c r="C17" s="134" t="str">
        <f>IFERROR(HLOOKUP(C$7,'db Articolazioni'!$C$7:$DW$50,$A17,FALSE),"")</f>
        <v/>
      </c>
      <c r="D17" s="134" t="str">
        <f>IFERROR(HLOOKUP(D$7,'db Articolazioni'!$C$7:$DW$50,$A17,FALSE),"")</f>
        <v/>
      </c>
      <c r="F17" s="135" t="str">
        <f>IFERROR(HLOOKUP(F$7,'db Articolazioni'!$C$7:$DW$50,$A17,FALSE),"")</f>
        <v/>
      </c>
      <c r="J17" s="123"/>
      <c r="K17" s="7"/>
    </row>
    <row r="18" spans="1:11" x14ac:dyDescent="0.25">
      <c r="A18" s="130">
        <v>12</v>
      </c>
      <c r="B18" s="1" t="s">
        <v>102</v>
      </c>
      <c r="C18" s="134" t="str">
        <f>IFERROR(HLOOKUP(C$7,'db Articolazioni'!$C$7:$DW$50,$A18,FALSE),"")</f>
        <v/>
      </c>
      <c r="D18" s="134" t="str">
        <f>IFERROR(HLOOKUP(D$7,'db Articolazioni'!$C$7:$DW$50,$A18,FALSE),"")</f>
        <v/>
      </c>
      <c r="F18" s="135" t="str">
        <f>IFERROR(HLOOKUP(F$7,'db Articolazioni'!$C$7:$DW$50,$A18,FALSE),"")</f>
        <v/>
      </c>
      <c r="J18" s="123"/>
      <c r="K18" s="7"/>
    </row>
    <row r="19" spans="1:11" x14ac:dyDescent="0.25">
      <c r="A19" s="130">
        <v>13</v>
      </c>
      <c r="B19" s="4" t="s">
        <v>7</v>
      </c>
    </row>
    <row r="20" spans="1:11" x14ac:dyDescent="0.25">
      <c r="A20" s="130">
        <v>14</v>
      </c>
      <c r="B20" s="1" t="s">
        <v>4</v>
      </c>
      <c r="C20" s="134" t="str">
        <f>IFERROR(HLOOKUP(C$7,'db Articolazioni'!$C$7:$DW$50,$A20,FALSE),"")</f>
        <v/>
      </c>
      <c r="D20" s="134" t="str">
        <f>IFERROR(HLOOKUP(D$7,'db Articolazioni'!$C$7:$DW$50,$A20,FALSE),"")</f>
        <v/>
      </c>
      <c r="F20" s="135" t="str">
        <f>IFERROR(HLOOKUP(F$7,'db Articolazioni'!$C$7:$DW$50,$A20,FALSE),"")</f>
        <v/>
      </c>
      <c r="J20" s="123"/>
      <c r="K20" s="7"/>
    </row>
    <row r="21" spans="1:11" x14ac:dyDescent="0.25">
      <c r="A21" s="130">
        <v>15</v>
      </c>
      <c r="B21" s="1" t="s">
        <v>5</v>
      </c>
      <c r="C21" s="134" t="str">
        <f>IFERROR(HLOOKUP(C$7,'db Articolazioni'!$C$7:$DW$50,$A21,FALSE),"")</f>
        <v/>
      </c>
      <c r="D21" s="134" t="str">
        <f>IFERROR(HLOOKUP(D$7,'db Articolazioni'!$C$7:$DW$50,$A21,FALSE),"")</f>
        <v/>
      </c>
      <c r="F21" s="135" t="str">
        <f>IFERROR(HLOOKUP(F$7,'db Articolazioni'!$C$7:$DW$50,$A21,FALSE),"")</f>
        <v/>
      </c>
      <c r="J21" s="123"/>
      <c r="K21" s="7"/>
    </row>
    <row r="22" spans="1:11" x14ac:dyDescent="0.25">
      <c r="A22" s="130">
        <v>16</v>
      </c>
      <c r="B22" s="1" t="s">
        <v>6</v>
      </c>
      <c r="C22" s="134" t="str">
        <f>IFERROR(HLOOKUP(C$7,'db Articolazioni'!$C$7:$DW$50,$A22,FALSE),"")</f>
        <v/>
      </c>
      <c r="D22" s="134" t="str">
        <f>IFERROR(HLOOKUP(D$7,'db Articolazioni'!$C$7:$DW$50,$A22,FALSE),"")</f>
        <v/>
      </c>
      <c r="F22" s="135" t="str">
        <f>IFERROR(HLOOKUP(F$7,'db Articolazioni'!$C$7:$DW$50,$A22,FALSE),"")</f>
        <v/>
      </c>
      <c r="J22" s="123"/>
      <c r="K22" s="7"/>
    </row>
    <row r="23" spans="1:11" x14ac:dyDescent="0.25">
      <c r="A23" s="130">
        <v>17</v>
      </c>
      <c r="B23" s="1" t="s">
        <v>102</v>
      </c>
      <c r="C23" s="134" t="str">
        <f>IFERROR(HLOOKUP(C$7,'db Articolazioni'!$C$7:$DW$50,$A23,FALSE),"")</f>
        <v/>
      </c>
      <c r="D23" s="134" t="str">
        <f>IFERROR(HLOOKUP(D$7,'db Articolazioni'!$C$7:$DW$50,$A23,FALSE),"")</f>
        <v/>
      </c>
      <c r="F23" s="135" t="str">
        <f>IFERROR(HLOOKUP(F$7,'db Articolazioni'!$C$7:$DW$50,$A23,FALSE),"")</f>
        <v/>
      </c>
      <c r="J23" s="123"/>
      <c r="K23" s="7"/>
    </row>
    <row r="24" spans="1:11" ht="6.75" customHeight="1" x14ac:dyDescent="0.25">
      <c r="A24" s="130">
        <v>18</v>
      </c>
    </row>
    <row r="25" spans="1:11" x14ac:dyDescent="0.25">
      <c r="A25" s="130">
        <v>19</v>
      </c>
      <c r="B25" s="5" t="s">
        <v>9</v>
      </c>
      <c r="C25" s="131"/>
      <c r="D25" s="131"/>
      <c r="E25" s="5"/>
      <c r="F25" s="153"/>
    </row>
    <row r="26" spans="1:11" x14ac:dyDescent="0.25">
      <c r="A26" s="130">
        <v>20</v>
      </c>
      <c r="B26" s="1" t="s">
        <v>10</v>
      </c>
      <c r="F26" s="135" t="str">
        <f>IFERROR(HLOOKUP(F$7,'db Articolazioni'!$C$7:$DW$50,$A26,FALSE),"")</f>
        <v/>
      </c>
    </row>
    <row r="27" spans="1:11" x14ac:dyDescent="0.25">
      <c r="A27" s="130">
        <v>21</v>
      </c>
      <c r="B27" s="1" t="s">
        <v>11</v>
      </c>
      <c r="F27" s="135" t="str">
        <f>IFERROR(HLOOKUP(F$7,'db Articolazioni'!$C$7:$DW$50,$A27,FALSE),"")</f>
        <v/>
      </c>
    </row>
    <row r="28" spans="1:11" ht="15.75" customHeight="1" x14ac:dyDescent="0.25">
      <c r="A28" s="130">
        <v>22</v>
      </c>
    </row>
    <row r="29" spans="1:11" x14ac:dyDescent="0.25">
      <c r="A29" s="130">
        <v>23</v>
      </c>
      <c r="B29" s="5" t="s">
        <v>12</v>
      </c>
      <c r="C29" s="131"/>
      <c r="D29" s="131"/>
      <c r="E29" s="5"/>
      <c r="F29" s="153"/>
    </row>
    <row r="30" spans="1:11" x14ac:dyDescent="0.25">
      <c r="A30" s="130">
        <v>24</v>
      </c>
      <c r="B30" t="s">
        <v>13</v>
      </c>
      <c r="F30" s="135" t="str">
        <f>IFERROR(HLOOKUP(F$7,'db Articolazioni'!$C$7:$DW$50,$A30,FALSE),"")</f>
        <v/>
      </c>
    </row>
    <row r="31" spans="1:11" x14ac:dyDescent="0.25">
      <c r="A31" s="130">
        <v>25</v>
      </c>
      <c r="B31" t="s">
        <v>14</v>
      </c>
      <c r="F31" s="135" t="str">
        <f>IFERROR(HLOOKUP(F$7,'db Articolazioni'!$C$7:$DW$50,$A31,FALSE),"")</f>
        <v/>
      </c>
    </row>
    <row r="32" spans="1:11" x14ac:dyDescent="0.25">
      <c r="A32" s="130">
        <v>26</v>
      </c>
      <c r="B32" t="s">
        <v>15</v>
      </c>
      <c r="F32" s="135" t="str">
        <f>IFERROR(HLOOKUP(F$7,'db Articolazioni'!$C$7:$DW$50,$A32,FALSE),"")</f>
        <v/>
      </c>
    </row>
    <row r="33" spans="1:6" x14ac:dyDescent="0.25">
      <c r="A33" s="130">
        <v>27</v>
      </c>
      <c r="B33" t="s">
        <v>16</v>
      </c>
      <c r="F33" s="135" t="str">
        <f>IFERROR(HLOOKUP(F$7,'db Articolazioni'!$C$7:$DW$50,$A33,FALSE),"")</f>
        <v/>
      </c>
    </row>
    <row r="34" spans="1:6" x14ac:dyDescent="0.25">
      <c r="A34" s="130">
        <v>28</v>
      </c>
      <c r="B34" t="s">
        <v>17</v>
      </c>
      <c r="F34" s="135" t="str">
        <f>IFERROR(HLOOKUP(F$7,'db Articolazioni'!$C$7:$DW$50,$A34,FALSE),"")</f>
        <v/>
      </c>
    </row>
    <row r="35" spans="1:6" x14ac:dyDescent="0.25">
      <c r="A35" s="130">
        <v>29</v>
      </c>
      <c r="B35" t="s">
        <v>18</v>
      </c>
      <c r="F35" s="135" t="str">
        <f>IFERROR(HLOOKUP(F$7,'db Articolazioni'!$C$7:$DW$50,$A35,FALSE),"")</f>
        <v/>
      </c>
    </row>
    <row r="36" spans="1:6" x14ac:dyDescent="0.25">
      <c r="A36" s="130">
        <v>30</v>
      </c>
      <c r="B36" t="s">
        <v>19</v>
      </c>
      <c r="F36" s="135" t="str">
        <f>IFERROR(HLOOKUP(F$7,'db Articolazioni'!$C$7:$DW$50,$A36,FALSE),"")</f>
        <v/>
      </c>
    </row>
    <row r="37" spans="1:6" x14ac:dyDescent="0.25">
      <c r="A37" s="130">
        <v>31</v>
      </c>
      <c r="B37" t="s">
        <v>20</v>
      </c>
      <c r="F37" s="135" t="str">
        <f>IFERROR(HLOOKUP(F$7,'db Articolazioni'!$C$7:$DW$50,$A37,FALSE),"")</f>
        <v/>
      </c>
    </row>
    <row r="38" spans="1:6" x14ac:dyDescent="0.25">
      <c r="A38" s="130">
        <v>32</v>
      </c>
      <c r="B38" t="s">
        <v>21</v>
      </c>
      <c r="F38" s="135" t="str">
        <f>IFERROR(HLOOKUP(F$7,'db Articolazioni'!$C$7:$DW$50,$A38,FALSE),"")</f>
        <v/>
      </c>
    </row>
    <row r="39" spans="1:6" x14ac:dyDescent="0.25">
      <c r="A39" s="130">
        <v>33</v>
      </c>
    </row>
    <row r="40" spans="1:6" x14ac:dyDescent="0.25">
      <c r="A40" s="130">
        <v>34</v>
      </c>
      <c r="B40" s="5" t="s">
        <v>59</v>
      </c>
      <c r="C40" s="131"/>
      <c r="D40" s="131"/>
      <c r="E40" s="5"/>
      <c r="F40" s="153"/>
    </row>
    <row r="41" spans="1:6" x14ac:dyDescent="0.25">
      <c r="A41" s="130">
        <v>35</v>
      </c>
      <c r="B41" t="s">
        <v>60</v>
      </c>
      <c r="F41" s="135" t="str">
        <f>IFERROR(HLOOKUP(F$7,'db Articolazioni'!$C$7:$DW$50,$A41,FALSE),"")</f>
        <v/>
      </c>
    </row>
    <row r="42" spans="1:6" x14ac:dyDescent="0.25">
      <c r="A42" s="130">
        <v>36</v>
      </c>
      <c r="B42" t="s">
        <v>61</v>
      </c>
      <c r="F42" s="135" t="str">
        <f>IFERROR(HLOOKUP(F$7,'db Articolazioni'!$C$7:$DW$50,$A42,FALSE),"")</f>
        <v/>
      </c>
    </row>
    <row r="43" spans="1:6" x14ac:dyDescent="0.25">
      <c r="A43" s="130">
        <v>37</v>
      </c>
      <c r="B43" t="s">
        <v>62</v>
      </c>
      <c r="F43" s="135" t="str">
        <f>IFERROR(HLOOKUP(F$7,'db Articolazioni'!$C$7:$DW$50,$A43,FALSE),"")</f>
        <v/>
      </c>
    </row>
    <row r="44" spans="1:6" x14ac:dyDescent="0.25">
      <c r="A44" s="130">
        <v>38</v>
      </c>
    </row>
    <row r="45" spans="1:6" x14ac:dyDescent="0.25">
      <c r="A45" s="130">
        <v>39</v>
      </c>
      <c r="B45" s="5" t="s">
        <v>65</v>
      </c>
      <c r="C45" s="131"/>
      <c r="D45" s="131"/>
      <c r="E45" s="5"/>
      <c r="F45" s="153"/>
    </row>
    <row r="46" spans="1:6" x14ac:dyDescent="0.25">
      <c r="A46" s="130">
        <v>40</v>
      </c>
      <c r="B46" t="s">
        <v>68</v>
      </c>
      <c r="F46" s="135" t="str">
        <f>IFERROR(HLOOKUP(F$7,'db Articolazioni'!$C$7:$DW$50,$A46,FALSE),"")</f>
        <v/>
      </c>
    </row>
    <row r="47" spans="1:6" x14ac:dyDescent="0.25">
      <c r="A47" s="130">
        <v>41</v>
      </c>
      <c r="B47" t="s">
        <v>69</v>
      </c>
      <c r="F47" s="135" t="str">
        <f>IFERROR(HLOOKUP(F$7,'db Articolazioni'!$C$7:$DW$50,$A47,FALSE),"")</f>
        <v/>
      </c>
    </row>
    <row r="48" spans="1:6" x14ac:dyDescent="0.25">
      <c r="A48" s="130">
        <v>42</v>
      </c>
      <c r="B48" t="s">
        <v>66</v>
      </c>
      <c r="F48" s="135" t="str">
        <f>IFERROR(HLOOKUP(F$7,'db Articolazioni'!$C$7:$DW$50,$A48,FALSE),"")</f>
        <v/>
      </c>
    </row>
    <row r="49" spans="1:6" x14ac:dyDescent="0.25">
      <c r="A49" s="130">
        <v>43</v>
      </c>
      <c r="B49" t="s">
        <v>67</v>
      </c>
      <c r="F49" s="135" t="str">
        <f>IFERROR(HLOOKUP(F$7,'db Articolazioni'!$C$7:$DW$50,$A49,FALSE),"")</f>
        <v/>
      </c>
    </row>
    <row r="50" spans="1:6" x14ac:dyDescent="0.25">
      <c r="A50" s="130">
        <v>44</v>
      </c>
      <c r="B50" t="s">
        <v>70</v>
      </c>
      <c r="F50" s="135" t="str">
        <f>IFERROR(HLOOKUP(F$7,'db Articolazioni'!$C$7:$DW$50,$A50,FALSE),"")</f>
        <v/>
      </c>
    </row>
    <row r="51" spans="1:6" x14ac:dyDescent="0.25">
      <c r="B51" s="2" t="s">
        <v>83</v>
      </c>
      <c r="C51" s="132"/>
      <c r="D51" s="132"/>
      <c r="E51" s="2"/>
      <c r="F51" s="133">
        <f>+SUM(F46:F50)</f>
        <v>0</v>
      </c>
    </row>
    <row r="52" spans="1:6" x14ac:dyDescent="0.25"/>
    <row r="53" spans="1:6" x14ac:dyDescent="0.25">
      <c r="B53" s="2" t="s">
        <v>369</v>
      </c>
    </row>
    <row r="54" spans="1:6" x14ac:dyDescent="0.25">
      <c r="B54" s="183" t="str">
        <f>'Dati bolletta'!B35</f>
        <v/>
      </c>
      <c r="C54" s="183"/>
      <c r="D54" s="183"/>
      <c r="E54" s="183"/>
      <c r="F54" s="183"/>
    </row>
    <row r="55" spans="1:6" x14ac:dyDescent="0.25"/>
  </sheetData>
  <sheetProtection sheet="1" objects="1" scenario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dimension ref="B1:EC55"/>
  <sheetViews>
    <sheetView showGridLines="0" zoomScale="80" zoomScaleNormal="80" workbookViewId="0">
      <pane xSplit="2" ySplit="5" topLeftCell="DE6" activePane="bottomRight" state="frozen"/>
      <selection activeCell="DG41" sqref="DG41"/>
      <selection pane="topRight" activeCell="DG41" sqref="DG41"/>
      <selection pane="bottomLeft" activeCell="DG41" sqref="DG41"/>
      <selection pane="bottomRight" activeCell="DG41" sqref="DG41"/>
    </sheetView>
  </sheetViews>
  <sheetFormatPr defaultRowHeight="15" x14ac:dyDescent="0.25"/>
  <cols>
    <col min="2" max="2" width="77.85546875" customWidth="1"/>
    <col min="3" max="4" width="12.5703125" customWidth="1"/>
    <col min="5" max="5" width="5.5703125" customWidth="1"/>
    <col min="6" max="8" width="12.5703125" customWidth="1"/>
    <col min="9" max="9" width="5.140625" customWidth="1"/>
    <col min="10" max="11" width="12.5703125" customWidth="1"/>
    <col min="12" max="12" width="5.5703125" customWidth="1"/>
    <col min="13" max="15" width="12.5703125" customWidth="1"/>
    <col min="16" max="16" width="6" customWidth="1"/>
    <col min="17" max="18" width="12.5703125" customWidth="1"/>
    <col min="19" max="19" width="5.5703125" customWidth="1"/>
    <col min="20" max="22" width="12.5703125" customWidth="1"/>
    <col min="23" max="23" width="5.5703125" customWidth="1"/>
    <col min="24" max="25" width="12.5703125" customWidth="1"/>
    <col min="26" max="26" width="6.140625" customWidth="1"/>
    <col min="27" max="29" width="12.5703125" customWidth="1"/>
    <col min="30" max="30" width="4.85546875" customWidth="1"/>
    <col min="31" max="32" width="12.5703125" customWidth="1"/>
    <col min="33" max="33" width="5.140625" customWidth="1"/>
    <col min="34" max="36" width="12.5703125" customWidth="1"/>
    <col min="37" max="37" width="5.85546875" customWidth="1"/>
    <col min="38" max="39" width="12.5703125" customWidth="1"/>
    <col min="40" max="40" width="4.28515625" customWidth="1"/>
    <col min="41" max="43" width="12.5703125" customWidth="1"/>
    <col min="44" max="44" width="4.7109375" customWidth="1"/>
    <col min="45" max="46" width="12.5703125" customWidth="1"/>
    <col min="47" max="47" width="4.140625" customWidth="1"/>
    <col min="48" max="50" width="12.5703125" customWidth="1"/>
    <col min="51" max="51" width="4.7109375" customWidth="1"/>
    <col min="52" max="53" width="12.5703125" customWidth="1"/>
    <col min="54" max="54" width="4.140625" customWidth="1"/>
    <col min="55" max="57" width="12.5703125" customWidth="1"/>
    <col min="58" max="58" width="4.42578125" customWidth="1"/>
    <col min="59" max="60" width="12.5703125" customWidth="1"/>
    <col min="61" max="61" width="4.7109375" customWidth="1"/>
    <col min="62" max="64" width="12.5703125" customWidth="1"/>
    <col min="65" max="65" width="4.140625" customWidth="1"/>
    <col min="66" max="67" width="12.5703125" customWidth="1"/>
    <col min="68" max="68" width="4" customWidth="1"/>
    <col min="69" max="71" width="12.5703125" customWidth="1"/>
    <col min="72" max="72" width="3.5703125" customWidth="1"/>
    <col min="73" max="74" width="12.5703125" customWidth="1"/>
    <col min="75" max="75" width="4.7109375" customWidth="1"/>
    <col min="76" max="78" width="12.5703125" customWidth="1"/>
    <col min="79" max="79" width="4.85546875" customWidth="1"/>
    <col min="80" max="81" width="12.5703125" customWidth="1"/>
    <col min="82" max="82" width="3.5703125" customWidth="1"/>
    <col min="83" max="85" width="12.5703125" customWidth="1"/>
    <col min="86" max="86" width="4" customWidth="1"/>
    <col min="87" max="88" width="12.5703125" customWidth="1"/>
    <col min="89" max="89" width="4.140625" customWidth="1"/>
    <col min="90" max="92" width="12.5703125" customWidth="1"/>
    <col min="93" max="93" width="4" customWidth="1"/>
    <col min="94" max="95" width="12.5703125" customWidth="1"/>
    <col min="96" max="96" width="4.42578125" customWidth="1"/>
    <col min="97" max="99" width="12.5703125" customWidth="1"/>
    <col min="100" max="100" width="4" customWidth="1"/>
    <col min="101" max="102" width="12.5703125" customWidth="1"/>
    <col min="103" max="103" width="4.42578125" customWidth="1"/>
    <col min="104" max="106" width="12.5703125" customWidth="1"/>
    <col min="107" max="107" width="4" customWidth="1"/>
    <col min="110" max="110" width="5" customWidth="1"/>
    <col min="111" max="112" width="13" customWidth="1"/>
    <col min="113" max="113" width="12.5703125" customWidth="1"/>
    <col min="114" max="114" width="5.42578125" customWidth="1"/>
    <col min="118" max="119" width="12.85546875" customWidth="1"/>
    <col min="120" max="120" width="12.5703125" customWidth="1"/>
    <col min="121" max="121" width="4.140625" customWidth="1"/>
    <col min="122" max="123" width="12.5703125" customWidth="1"/>
    <col min="124" max="124" width="4.7109375" customWidth="1"/>
    <col min="125" max="127" width="12.5703125" customWidth="1"/>
  </cols>
  <sheetData>
    <row r="1" spans="2:127" x14ac:dyDescent="0.25">
      <c r="F1" s="161"/>
      <c r="G1">
        <v>2024</v>
      </c>
      <c r="H1">
        <v>2025</v>
      </c>
      <c r="L1" t="s">
        <v>423</v>
      </c>
      <c r="M1" s="161"/>
      <c r="N1">
        <v>2024</v>
      </c>
      <c r="O1">
        <v>2025</v>
      </c>
      <c r="S1" t="s">
        <v>423</v>
      </c>
      <c r="U1">
        <v>2024</v>
      </c>
      <c r="V1">
        <v>2025</v>
      </c>
      <c r="Z1" t="s">
        <v>423</v>
      </c>
      <c r="AA1" s="161"/>
      <c r="AB1">
        <v>2024</v>
      </c>
      <c r="AC1">
        <v>2025</v>
      </c>
      <c r="AG1" t="s">
        <v>423</v>
      </c>
      <c r="AH1" s="161"/>
      <c r="AI1">
        <v>2024</v>
      </c>
      <c r="AJ1">
        <v>2025</v>
      </c>
      <c r="AN1" t="s">
        <v>423</v>
      </c>
      <c r="AO1" s="161"/>
      <c r="AP1">
        <v>2024</v>
      </c>
      <c r="AQ1">
        <v>2025</v>
      </c>
      <c r="AU1" t="s">
        <v>423</v>
      </c>
      <c r="AV1" s="161"/>
      <c r="AW1">
        <v>2024</v>
      </c>
      <c r="AX1">
        <v>2025</v>
      </c>
      <c r="BB1" t="s">
        <v>423</v>
      </c>
      <c r="BC1" s="161"/>
      <c r="BD1">
        <v>2024</v>
      </c>
      <c r="BE1">
        <v>2025</v>
      </c>
      <c r="BI1" t="s">
        <v>423</v>
      </c>
      <c r="BJ1" s="161"/>
      <c r="BK1">
        <v>2024</v>
      </c>
      <c r="BL1">
        <v>2025</v>
      </c>
      <c r="BP1" t="s">
        <v>423</v>
      </c>
      <c r="BQ1" s="161"/>
      <c r="BR1">
        <v>2024</v>
      </c>
      <c r="BS1">
        <v>2025</v>
      </c>
      <c r="BW1" t="s">
        <v>423</v>
      </c>
      <c r="BX1" s="161"/>
      <c r="BY1">
        <v>2024</v>
      </c>
      <c r="BZ1">
        <v>2025</v>
      </c>
      <c r="CD1" t="s">
        <v>423</v>
      </c>
      <c r="CE1" s="161"/>
      <c r="CF1">
        <v>2024</v>
      </c>
      <c r="CG1">
        <v>2025</v>
      </c>
      <c r="CK1" t="s">
        <v>423</v>
      </c>
      <c r="CL1" s="161"/>
      <c r="CM1">
        <v>2024</v>
      </c>
      <c r="CN1">
        <v>2025</v>
      </c>
      <c r="CR1" t="s">
        <v>423</v>
      </c>
      <c r="CT1">
        <v>2024</v>
      </c>
      <c r="CU1">
        <v>2025</v>
      </c>
      <c r="CY1" t="s">
        <v>423</v>
      </c>
      <c r="DA1">
        <v>2024</v>
      </c>
      <c r="DB1">
        <v>2025</v>
      </c>
      <c r="DF1" t="s">
        <v>423</v>
      </c>
      <c r="DH1">
        <v>2024</v>
      </c>
      <c r="DI1">
        <v>2025</v>
      </c>
      <c r="DM1" t="s">
        <v>423</v>
      </c>
      <c r="DO1">
        <v>2024</v>
      </c>
      <c r="DP1">
        <v>2025</v>
      </c>
      <c r="DT1" t="s">
        <v>423</v>
      </c>
      <c r="DU1" s="161"/>
      <c r="DV1">
        <v>2024</v>
      </c>
      <c r="DW1">
        <v>2025</v>
      </c>
    </row>
    <row r="2" spans="2:127" ht="18.75" x14ac:dyDescent="0.3">
      <c r="B2" s="8" t="s">
        <v>431</v>
      </c>
      <c r="C2" t="s">
        <v>137</v>
      </c>
      <c r="D2" t="s">
        <v>137</v>
      </c>
      <c r="F2" s="163" t="s">
        <v>137</v>
      </c>
      <c r="G2" s="163" t="s">
        <v>137</v>
      </c>
      <c r="H2" s="163" t="s">
        <v>137</v>
      </c>
      <c r="J2" t="s">
        <v>114</v>
      </c>
      <c r="K2" t="s">
        <v>114</v>
      </c>
      <c r="M2" s="163" t="s">
        <v>114</v>
      </c>
      <c r="N2" s="163" t="s">
        <v>114</v>
      </c>
      <c r="O2" s="163" t="s">
        <v>114</v>
      </c>
      <c r="Q2" t="s">
        <v>133</v>
      </c>
      <c r="R2" t="s">
        <v>133</v>
      </c>
      <c r="T2" s="163" t="s">
        <v>133</v>
      </c>
      <c r="U2" s="163" t="s">
        <v>133</v>
      </c>
      <c r="V2" s="163" t="s">
        <v>133</v>
      </c>
      <c r="X2" t="s">
        <v>225</v>
      </c>
      <c r="Y2" t="s">
        <v>225</v>
      </c>
      <c r="AA2" s="163" t="s">
        <v>225</v>
      </c>
      <c r="AB2" s="163" t="s">
        <v>225</v>
      </c>
      <c r="AC2" s="163"/>
      <c r="AE2" t="s">
        <v>226</v>
      </c>
      <c r="AF2" t="s">
        <v>226</v>
      </c>
      <c r="AH2" s="163" t="s">
        <v>226</v>
      </c>
      <c r="AI2" s="163" t="s">
        <v>226</v>
      </c>
      <c r="AJ2" s="163"/>
      <c r="AL2" t="s">
        <v>294</v>
      </c>
      <c r="AM2" t="s">
        <v>294</v>
      </c>
      <c r="AO2" s="163" t="s">
        <v>294</v>
      </c>
      <c r="AP2" s="163" t="s">
        <v>294</v>
      </c>
      <c r="AQ2" s="163"/>
      <c r="AS2" t="s">
        <v>295</v>
      </c>
      <c r="AT2" t="s">
        <v>295</v>
      </c>
      <c r="AV2" s="163" t="s">
        <v>295</v>
      </c>
      <c r="AW2" s="163" t="s">
        <v>295</v>
      </c>
      <c r="AX2" s="163"/>
      <c r="AZ2" t="s">
        <v>296</v>
      </c>
      <c r="BA2" t="s">
        <v>296</v>
      </c>
      <c r="BC2" s="163" t="s">
        <v>296</v>
      </c>
      <c r="BD2" s="163" t="s">
        <v>296</v>
      </c>
      <c r="BE2" s="163"/>
      <c r="BG2" t="s">
        <v>297</v>
      </c>
      <c r="BH2" t="s">
        <v>297</v>
      </c>
      <c r="BJ2" s="163" t="s">
        <v>297</v>
      </c>
      <c r="BK2" s="163" t="s">
        <v>297</v>
      </c>
      <c r="BL2" s="163"/>
      <c r="BN2" t="s">
        <v>298</v>
      </c>
      <c r="BO2" t="s">
        <v>298</v>
      </c>
      <c r="BQ2" s="163" t="s">
        <v>298</v>
      </c>
      <c r="BR2" s="163" t="s">
        <v>298</v>
      </c>
      <c r="BS2" s="163"/>
      <c r="BU2" t="s">
        <v>305</v>
      </c>
      <c r="BV2" t="s">
        <v>305</v>
      </c>
      <c r="BX2" s="163" t="s">
        <v>305</v>
      </c>
      <c r="BY2" s="163" t="s">
        <v>305</v>
      </c>
      <c r="BZ2" s="163"/>
      <c r="CB2" t="s">
        <v>306</v>
      </c>
      <c r="CC2" t="s">
        <v>306</v>
      </c>
      <c r="CE2" s="163" t="s">
        <v>306</v>
      </c>
      <c r="CF2" s="163" t="s">
        <v>306</v>
      </c>
      <c r="CG2" s="163"/>
      <c r="CI2" t="s">
        <v>338</v>
      </c>
      <c r="CJ2" t="s">
        <v>338</v>
      </c>
      <c r="CL2" s="163" t="s">
        <v>338</v>
      </c>
      <c r="CM2" s="163" t="s">
        <v>338</v>
      </c>
      <c r="CN2" s="163"/>
      <c r="CP2" t="s">
        <v>430</v>
      </c>
      <c r="CQ2" t="s">
        <v>430</v>
      </c>
      <c r="CS2" s="163" t="s">
        <v>430</v>
      </c>
      <c r="CT2" s="163" t="s">
        <v>430</v>
      </c>
      <c r="CU2" s="163"/>
      <c r="CW2" t="s">
        <v>429</v>
      </c>
      <c r="CX2" t="s">
        <v>429</v>
      </c>
      <c r="CZ2" s="163" t="s">
        <v>429</v>
      </c>
      <c r="DA2" s="163" t="s">
        <v>429</v>
      </c>
      <c r="DB2" s="163"/>
      <c r="DD2" t="s">
        <v>421</v>
      </c>
      <c r="DE2" t="s">
        <v>421</v>
      </c>
      <c r="DG2" s="163" t="s">
        <v>421</v>
      </c>
      <c r="DH2" s="163" t="s">
        <v>421</v>
      </c>
      <c r="DI2" s="163"/>
      <c r="DK2" t="s">
        <v>406</v>
      </c>
      <c r="DL2" t="s">
        <v>406</v>
      </c>
      <c r="DN2" s="163" t="s">
        <v>406</v>
      </c>
      <c r="DO2" s="163" t="s">
        <v>406</v>
      </c>
      <c r="DP2" s="163"/>
      <c r="DR2" t="s">
        <v>365</v>
      </c>
      <c r="DS2" t="s">
        <v>365</v>
      </c>
      <c r="DU2" s="163" t="s">
        <v>365</v>
      </c>
      <c r="DV2" s="163" t="s">
        <v>365</v>
      </c>
      <c r="DW2" s="163"/>
    </row>
    <row r="3" spans="2:127" x14ac:dyDescent="0.25">
      <c r="F3" t="s">
        <v>428</v>
      </c>
      <c r="G3" s="152">
        <v>1.0589999999999999</v>
      </c>
      <c r="H3" s="152">
        <v>1.1220000000000001</v>
      </c>
      <c r="M3" s="151" t="s">
        <v>426</v>
      </c>
      <c r="N3" s="152">
        <v>1.0994999999999999</v>
      </c>
      <c r="O3" s="152">
        <v>1.2089000000000001</v>
      </c>
      <c r="T3" s="151" t="s">
        <v>426</v>
      </c>
      <c r="U3" s="152">
        <v>1.0994999999999999</v>
      </c>
      <c r="V3" s="152">
        <v>1.2089000000000001</v>
      </c>
      <c r="AA3" s="151" t="s">
        <v>426</v>
      </c>
      <c r="AB3" s="152">
        <v>1.1000000000000001</v>
      </c>
      <c r="AC3" s="152">
        <v>1.2089000000000001</v>
      </c>
      <c r="AH3" s="151" t="s">
        <v>426</v>
      </c>
      <c r="AI3" s="152">
        <v>1.1000000000000001</v>
      </c>
      <c r="AJ3" s="152">
        <v>1.2089000000000001</v>
      </c>
      <c r="AL3" t="s">
        <v>299</v>
      </c>
      <c r="AO3" s="151" t="s">
        <v>426</v>
      </c>
      <c r="AP3" s="152">
        <v>1.0620000000000001</v>
      </c>
      <c r="AQ3" s="152">
        <v>1.1279999999999999</v>
      </c>
      <c r="AS3" t="s">
        <v>300</v>
      </c>
      <c r="AV3" s="151" t="s">
        <v>426</v>
      </c>
      <c r="AW3" s="152">
        <v>1.0620000000000001</v>
      </c>
      <c r="AX3" s="152">
        <v>1.1279999999999999</v>
      </c>
      <c r="AZ3" t="s">
        <v>301</v>
      </c>
      <c r="BC3" s="151" t="s">
        <v>426</v>
      </c>
      <c r="BD3" s="152">
        <v>1.0620000000000001</v>
      </c>
      <c r="BE3" s="152">
        <v>1.1279999999999999</v>
      </c>
      <c r="BG3" t="s">
        <v>302</v>
      </c>
      <c r="BJ3" s="151" t="s">
        <v>426</v>
      </c>
      <c r="BK3" s="152">
        <v>1.0620000000000001</v>
      </c>
      <c r="BL3" s="152">
        <v>1.1279999999999999</v>
      </c>
      <c r="BN3" t="s">
        <v>101</v>
      </c>
      <c r="BQ3" s="151" t="s">
        <v>426</v>
      </c>
      <c r="BR3" s="152">
        <v>1.0620000000000001</v>
      </c>
      <c r="BS3" s="152">
        <v>1.1279999999999999</v>
      </c>
      <c r="BX3" s="151" t="s">
        <v>426</v>
      </c>
      <c r="BY3" s="152">
        <v>1.04</v>
      </c>
      <c r="BZ3" s="152">
        <v>1.0820000000000001</v>
      </c>
      <c r="CB3" t="s">
        <v>307</v>
      </c>
      <c r="CE3" s="151" t="s">
        <v>426</v>
      </c>
      <c r="CF3" s="152">
        <v>1.04</v>
      </c>
      <c r="CG3" s="152">
        <v>1.0820000000000001</v>
      </c>
      <c r="CI3" t="s">
        <v>308</v>
      </c>
      <c r="CL3" s="151" t="s">
        <v>426</v>
      </c>
      <c r="CM3" s="152">
        <v>1.04</v>
      </c>
      <c r="CN3" s="152">
        <v>1.0820000000000001</v>
      </c>
      <c r="CS3" s="151" t="s">
        <v>426</v>
      </c>
      <c r="CT3" s="162">
        <v>1.0669999999999999</v>
      </c>
      <c r="CU3" s="162">
        <v>1.1379999999999999</v>
      </c>
      <c r="CZ3" s="151" t="s">
        <v>426</v>
      </c>
      <c r="DA3" s="162">
        <v>1.0669999999999999</v>
      </c>
      <c r="DB3" s="162">
        <v>1.1379999999999999</v>
      </c>
      <c r="DD3" t="s">
        <v>420</v>
      </c>
      <c r="DG3" s="151" t="s">
        <v>426</v>
      </c>
      <c r="DH3" s="162">
        <v>1.0580000000000001</v>
      </c>
      <c r="DI3" s="162">
        <v>1.119</v>
      </c>
      <c r="DK3" t="s">
        <v>432</v>
      </c>
      <c r="DN3" s="151" t="s">
        <v>426</v>
      </c>
      <c r="DO3" s="162">
        <v>1.0580000000000001</v>
      </c>
      <c r="DP3" s="162">
        <v>1.119</v>
      </c>
      <c r="DU3" s="151" t="s">
        <v>426</v>
      </c>
      <c r="DV3" s="152">
        <v>1.0589999999999999</v>
      </c>
      <c r="DW3" s="152">
        <v>1.121</v>
      </c>
    </row>
    <row r="5" spans="2:127" x14ac:dyDescent="0.25">
      <c r="B5" s="3"/>
      <c r="C5" s="3" t="s">
        <v>89</v>
      </c>
      <c r="D5" s="3" t="s">
        <v>90</v>
      </c>
      <c r="E5" s="3"/>
      <c r="F5" s="3" t="s">
        <v>403</v>
      </c>
      <c r="G5" s="3" t="s">
        <v>425</v>
      </c>
      <c r="H5" s="3" t="s">
        <v>427</v>
      </c>
      <c r="J5" s="3" t="s">
        <v>89</v>
      </c>
      <c r="K5" s="3" t="s">
        <v>90</v>
      </c>
      <c r="L5" s="3"/>
      <c r="M5" s="3" t="s">
        <v>403</v>
      </c>
      <c r="N5" s="3" t="s">
        <v>425</v>
      </c>
      <c r="O5" s="3"/>
      <c r="Q5" s="3" t="s">
        <v>89</v>
      </c>
      <c r="R5" s="3" t="s">
        <v>90</v>
      </c>
      <c r="S5" s="3"/>
      <c r="T5" s="3" t="s">
        <v>403</v>
      </c>
      <c r="U5" s="3" t="s">
        <v>425</v>
      </c>
      <c r="V5" s="3"/>
      <c r="X5" s="3" t="s">
        <v>89</v>
      </c>
      <c r="Y5" s="3" t="s">
        <v>90</v>
      </c>
      <c r="Z5" s="3"/>
      <c r="AA5" s="3" t="s">
        <v>403</v>
      </c>
      <c r="AB5" s="3" t="s">
        <v>425</v>
      </c>
      <c r="AC5" s="3"/>
      <c r="AE5" s="3" t="s">
        <v>89</v>
      </c>
      <c r="AF5" s="3" t="s">
        <v>90</v>
      </c>
      <c r="AG5" s="3"/>
      <c r="AH5" s="3" t="s">
        <v>403</v>
      </c>
      <c r="AI5" s="3" t="s">
        <v>425</v>
      </c>
      <c r="AJ5" s="3"/>
      <c r="AL5" s="3" t="s">
        <v>89</v>
      </c>
      <c r="AM5" s="3" t="s">
        <v>90</v>
      </c>
      <c r="AN5" s="3"/>
      <c r="AO5" s="3" t="s">
        <v>403</v>
      </c>
      <c r="AP5" s="3" t="s">
        <v>425</v>
      </c>
      <c r="AQ5" s="3"/>
      <c r="AS5" s="3" t="s">
        <v>89</v>
      </c>
      <c r="AT5" s="3" t="s">
        <v>90</v>
      </c>
      <c r="AU5" s="3"/>
      <c r="AV5" s="3" t="s">
        <v>403</v>
      </c>
      <c r="AW5" s="3" t="s">
        <v>425</v>
      </c>
      <c r="AX5" s="3"/>
      <c r="AZ5" s="3" t="s">
        <v>89</v>
      </c>
      <c r="BA5" s="3" t="s">
        <v>90</v>
      </c>
      <c r="BB5" s="3"/>
      <c r="BC5" s="3" t="s">
        <v>403</v>
      </c>
      <c r="BD5" s="3" t="s">
        <v>425</v>
      </c>
      <c r="BE5" s="3"/>
      <c r="BG5" s="3" t="s">
        <v>89</v>
      </c>
      <c r="BH5" s="3" t="s">
        <v>90</v>
      </c>
      <c r="BI5" s="3"/>
      <c r="BJ5" s="3" t="s">
        <v>403</v>
      </c>
      <c r="BK5" s="3" t="s">
        <v>425</v>
      </c>
      <c r="BL5" s="3"/>
      <c r="BN5" s="3" t="s">
        <v>89</v>
      </c>
      <c r="BO5" s="3" t="s">
        <v>90</v>
      </c>
      <c r="BP5" s="3"/>
      <c r="BQ5" s="3" t="s">
        <v>403</v>
      </c>
      <c r="BR5" s="3" t="s">
        <v>425</v>
      </c>
      <c r="BS5" s="3"/>
      <c r="BU5" s="3" t="s">
        <v>89</v>
      </c>
      <c r="BV5" s="3" t="s">
        <v>90</v>
      </c>
      <c r="BW5" s="3"/>
      <c r="BX5" s="3" t="s">
        <v>403</v>
      </c>
      <c r="BY5" s="3" t="s">
        <v>425</v>
      </c>
      <c r="BZ5" s="3"/>
      <c r="CB5" s="3" t="s">
        <v>89</v>
      </c>
      <c r="CC5" s="3" t="s">
        <v>90</v>
      </c>
      <c r="CD5" s="3"/>
      <c r="CE5" s="3" t="s">
        <v>403</v>
      </c>
      <c r="CF5" s="3" t="s">
        <v>425</v>
      </c>
      <c r="CG5" s="3"/>
      <c r="CI5" s="3" t="s">
        <v>89</v>
      </c>
      <c r="CJ5" s="3" t="s">
        <v>90</v>
      </c>
      <c r="CK5" s="3"/>
      <c r="CL5" s="3" t="s">
        <v>403</v>
      </c>
      <c r="CM5" s="3" t="s">
        <v>425</v>
      </c>
      <c r="CN5" s="3" t="s">
        <v>427</v>
      </c>
      <c r="CP5" s="3" t="s">
        <v>89</v>
      </c>
      <c r="CQ5" s="3" t="s">
        <v>90</v>
      </c>
      <c r="CR5" s="3"/>
      <c r="CS5" s="3" t="s">
        <v>403</v>
      </c>
      <c r="CT5" s="3" t="s">
        <v>425</v>
      </c>
      <c r="CU5" s="3" t="s">
        <v>427</v>
      </c>
      <c r="CW5" s="3" t="s">
        <v>89</v>
      </c>
      <c r="CX5" s="3" t="s">
        <v>90</v>
      </c>
      <c r="CY5" s="3"/>
      <c r="CZ5" s="3" t="s">
        <v>403</v>
      </c>
      <c r="DA5" s="3" t="s">
        <v>425</v>
      </c>
      <c r="DB5" s="3"/>
      <c r="DD5" s="3" t="s">
        <v>89</v>
      </c>
      <c r="DE5" s="3" t="s">
        <v>90</v>
      </c>
      <c r="DF5" s="3"/>
      <c r="DG5" s="3" t="s">
        <v>403</v>
      </c>
      <c r="DH5" s="3" t="s">
        <v>425</v>
      </c>
      <c r="DI5" s="3"/>
      <c r="DK5" s="3" t="s">
        <v>89</v>
      </c>
      <c r="DL5" s="3" t="s">
        <v>90</v>
      </c>
      <c r="DM5" s="3"/>
      <c r="DN5" s="3" t="s">
        <v>403</v>
      </c>
      <c r="DO5" s="3" t="s">
        <v>425</v>
      </c>
      <c r="DP5" s="3"/>
      <c r="DR5" s="3" t="s">
        <v>89</v>
      </c>
      <c r="DS5" s="3" t="s">
        <v>90</v>
      </c>
      <c r="DT5" s="3"/>
      <c r="DU5" s="3" t="s">
        <v>403</v>
      </c>
      <c r="DV5" s="3" t="s">
        <v>425</v>
      </c>
      <c r="DW5" s="3"/>
    </row>
    <row r="7" spans="2:127" x14ac:dyDescent="0.25">
      <c r="B7" s="5" t="s">
        <v>8</v>
      </c>
      <c r="C7" s="23" t="str">
        <f>CONCATENATE(C2,"-a")</f>
        <v>RE-a</v>
      </c>
      <c r="D7" s="23" t="str">
        <f>CONCATENATE(D2,"-b")</f>
        <v>RE-b</v>
      </c>
      <c r="E7" s="23"/>
      <c r="F7" s="23"/>
      <c r="G7" s="23" t="str">
        <f>CONCATENATE(F2,"-c")</f>
        <v>RE-c</v>
      </c>
      <c r="H7" s="23" t="str">
        <f>CONCATENATE(G2,"-d")</f>
        <v>RE-d</v>
      </c>
      <c r="J7" s="23" t="str">
        <f>CONCATENATE(J2,"-a")</f>
        <v>PR1-a</v>
      </c>
      <c r="K7" s="23" t="str">
        <f>CONCATENATE(K2,"-b")</f>
        <v>PR1-b</v>
      </c>
      <c r="L7" s="23"/>
      <c r="N7" s="23" t="str">
        <f>CONCATENATE(M2,"-c")</f>
        <v>PR1-c</v>
      </c>
      <c r="O7" s="23" t="str">
        <f>CONCATENATE(N2,"-d")</f>
        <v>PR1-d</v>
      </c>
      <c r="Q7" s="23" t="str">
        <f>CONCATENATE(Q2,"-a")</f>
        <v>PR2-a</v>
      </c>
      <c r="R7" s="23" t="str">
        <f>CONCATENATE(R2,"-b")</f>
        <v>PR2-b</v>
      </c>
      <c r="S7" s="23"/>
      <c r="U7" s="23" t="str">
        <f>CONCATENATE(T2,"-c")</f>
        <v>PR2-c</v>
      </c>
      <c r="V7" s="23" t="str">
        <f>CONCATENATE(U2,"-d")</f>
        <v>PR2-d</v>
      </c>
      <c r="X7" s="23" t="str">
        <f>CONCATENATE(X2,"-a")</f>
        <v>PC1-a</v>
      </c>
      <c r="Y7" s="23" t="str">
        <f>CONCATENATE(Y2,"-b")</f>
        <v>PC1-b</v>
      </c>
      <c r="Z7" s="23"/>
      <c r="AB7" s="23" t="str">
        <f>CONCATENATE(AA2,"-c")</f>
        <v>PC1-c</v>
      </c>
      <c r="AC7" s="23" t="str">
        <f>CONCATENATE(AB2,"-d")</f>
        <v>PC1-d</v>
      </c>
      <c r="AE7" s="23" t="str">
        <f>CONCATENATE(AE2,"-a")</f>
        <v>PC2-a</v>
      </c>
      <c r="AF7" s="23" t="str">
        <f>CONCATENATE(AF2,"-b")</f>
        <v>PC2-b</v>
      </c>
      <c r="AG7" s="23"/>
      <c r="AI7" s="23" t="str">
        <f>CONCATENATE(AH2,"-c")</f>
        <v>PC2-c</v>
      </c>
      <c r="AJ7" s="23" t="str">
        <f>CONCATENATE(AI2,"-d")</f>
        <v>PC2-d</v>
      </c>
      <c r="AL7" s="23" t="str">
        <f>CONCATENATE(AL2,"-a")</f>
        <v>GE1-a</v>
      </c>
      <c r="AM7" s="23" t="str">
        <f>CONCATENATE(AM2,"-b")</f>
        <v>GE1-b</v>
      </c>
      <c r="AN7" s="23"/>
      <c r="AP7" s="23" t="str">
        <f>CONCATENATE(AO2,"-c")</f>
        <v>GE1-c</v>
      </c>
      <c r="AQ7" s="23" t="str">
        <f>CONCATENATE(AP2,"-d")</f>
        <v>GE1-d</v>
      </c>
      <c r="AS7" s="23" t="str">
        <f>CONCATENATE(AS2,"-a")</f>
        <v>GE2-a</v>
      </c>
      <c r="AT7" s="23" t="str">
        <f>CONCATENATE(AT2,"-b")</f>
        <v>GE2-b</v>
      </c>
      <c r="AU7" s="23"/>
      <c r="AW7" s="23" t="str">
        <f>CONCATENATE(AV2,"-c")</f>
        <v>GE2-c</v>
      </c>
      <c r="AX7" s="23" t="str">
        <f>CONCATENATE(AW2,"-d")</f>
        <v>GE2-d</v>
      </c>
      <c r="AZ7" s="23" t="str">
        <f>CONCATENATE(AZ2,"-a")</f>
        <v>GE3-a</v>
      </c>
      <c r="BA7" s="23" t="str">
        <f>CONCATENATE(BA2,"-b")</f>
        <v>GE3-b</v>
      </c>
      <c r="BB7" s="23"/>
      <c r="BD7" s="23" t="str">
        <f>CONCATENATE(BC2,"-c")</f>
        <v>GE3-c</v>
      </c>
      <c r="BE7" s="23" t="str">
        <f>CONCATENATE(BD2,"-d")</f>
        <v>GE3-d</v>
      </c>
      <c r="BG7" s="23" t="str">
        <f>CONCATENATE(BG2,"-a")</f>
        <v>GE4-a</v>
      </c>
      <c r="BH7" s="23" t="str">
        <f>CONCATENATE(BH2,"-b")</f>
        <v>GE4-b</v>
      </c>
      <c r="BI7" s="23"/>
      <c r="BK7" s="23" t="str">
        <f>CONCATENATE(BJ2,"-c")</f>
        <v>GE4-c</v>
      </c>
      <c r="BL7" s="23" t="str">
        <f>CONCATENATE(BK2,"-d")</f>
        <v>GE4-d</v>
      </c>
      <c r="BN7" s="23" t="str">
        <f>CONCATENATE(BN2,"-a")</f>
        <v>GE5-a</v>
      </c>
      <c r="BO7" s="23" t="str">
        <f>CONCATENATE(BO2,"-b")</f>
        <v>GE5-b</v>
      </c>
      <c r="BP7" s="23"/>
      <c r="BR7" s="23" t="str">
        <f>CONCATENATE(BQ2,"-c")</f>
        <v>GE5-c</v>
      </c>
      <c r="BS7" s="23" t="str">
        <f>CONCATENATE(BR2,"-d")</f>
        <v>GE5-d</v>
      </c>
      <c r="BU7" s="23" t="str">
        <f>CONCATENATE(BU2,"-a")</f>
        <v>SP1-a</v>
      </c>
      <c r="BV7" s="23" t="str">
        <f>CONCATENATE(BV2,"-b")</f>
        <v>SP1-b</v>
      </c>
      <c r="BW7" s="23"/>
      <c r="BY7" s="23" t="str">
        <f>CONCATENATE(BX2,"-c")</f>
        <v>SP1-c</v>
      </c>
      <c r="BZ7" s="23" t="str">
        <f>CONCATENATE(BY2,"-d")</f>
        <v>SP1-d</v>
      </c>
      <c r="CB7" s="23" t="str">
        <f>CONCATENATE(CB2,"-a")</f>
        <v>SP2-a</v>
      </c>
      <c r="CC7" s="23" t="str">
        <f>CONCATENATE(CC2,"-b")</f>
        <v>SP2-b</v>
      </c>
      <c r="CD7" s="23"/>
      <c r="CF7" s="23" t="str">
        <f>CONCATENATE(CE2,"-c")</f>
        <v>SP2-c</v>
      </c>
      <c r="CG7" s="23" t="str">
        <f>CONCATENATE(CF2,"-d")</f>
        <v>SP2-d</v>
      </c>
      <c r="CI7" s="23" t="str">
        <f>CONCATENATE(CI2,"-a")</f>
        <v>SP3-a</v>
      </c>
      <c r="CJ7" s="23" t="str">
        <f>CONCATENATE(CJ2,"-b")</f>
        <v>SP3-b</v>
      </c>
      <c r="CK7" s="23"/>
      <c r="CM7" s="23" t="str">
        <f>CONCATENATE(CL2,"-c")</f>
        <v>SP3-c</v>
      </c>
      <c r="CN7" s="23" t="str">
        <f>CONCATENATE(CM2,"-d")</f>
        <v>SP3-d</v>
      </c>
      <c r="CP7" s="23" t="str">
        <f>CONCATENATE(CP2,"-a")</f>
        <v>SV1-a</v>
      </c>
      <c r="CQ7" s="23" t="str">
        <f>CONCATENATE(CQ2,"-b")</f>
        <v>SV1-b</v>
      </c>
      <c r="CR7" s="23"/>
      <c r="CT7" s="23" t="str">
        <f>CONCATENATE(CS2,"-c")</f>
        <v>SV1-c</v>
      </c>
      <c r="CU7" s="23" t="str">
        <f>CONCATENATE(CT2,"-d")</f>
        <v>SV1-d</v>
      </c>
      <c r="CW7" s="23" t="str">
        <f>CONCATENATE(CW2,"-a")</f>
        <v>SV2-a</v>
      </c>
      <c r="CX7" s="23" t="str">
        <f>CONCATENATE(CX2,"-b")</f>
        <v>SV2-b</v>
      </c>
      <c r="CY7" s="23"/>
      <c r="DA7" s="23" t="str">
        <f>CONCATENATE(CZ2,"-c")</f>
        <v>SV2-c</v>
      </c>
      <c r="DB7" s="23" t="str">
        <f>CONCATENATE(DA2,"-d")</f>
        <v>SV2-d</v>
      </c>
      <c r="DD7" s="23" t="str">
        <f>CONCATENATE(DD2,"-a")</f>
        <v>VC1-a</v>
      </c>
      <c r="DE7" s="23" t="str">
        <f>CONCATENATE(DE2,"-b")</f>
        <v>VC1-b</v>
      </c>
      <c r="DF7" s="23"/>
      <c r="DH7" s="23" t="str">
        <f>CONCATENATE(DG2,"-c")</f>
        <v>VC1-c</v>
      </c>
      <c r="DI7" s="23" t="str">
        <f>CONCATENATE(DH2,"-d")</f>
        <v>VC1-d</v>
      </c>
      <c r="DK7" s="23" t="str">
        <f>CONCATENATE(DK2,"-a")</f>
        <v>VC2-a</v>
      </c>
      <c r="DL7" s="23" t="str">
        <f>CONCATENATE(DL2,"-b")</f>
        <v>VC2-b</v>
      </c>
      <c r="DM7" s="23"/>
      <c r="DO7" s="23" t="str">
        <f>CONCATENATE(DN2,"-c")</f>
        <v>VC2-c</v>
      </c>
      <c r="DP7" s="23" t="str">
        <f>CONCATENATE(DO2,"-d")</f>
        <v>VC2-d</v>
      </c>
      <c r="DR7" s="23" t="str">
        <f>CONCATENATE(DR2,"-a")</f>
        <v>AT-a</v>
      </c>
      <c r="DS7" s="23" t="str">
        <f>CONCATENATE(DS2,"-b")</f>
        <v>AT-b</v>
      </c>
      <c r="DT7" s="23"/>
      <c r="DV7" s="23" t="str">
        <f>CONCATENATE(DU2,"-c")</f>
        <v>AT-c</v>
      </c>
      <c r="DW7" s="23" t="str">
        <f>CONCATENATE(DV2,"-d")</f>
        <v>AT-d</v>
      </c>
    </row>
    <row r="8" spans="2:127" x14ac:dyDescent="0.25">
      <c r="B8" s="2" t="s">
        <v>2</v>
      </c>
      <c r="C8" s="2"/>
      <c r="D8" s="2"/>
      <c r="E8" s="2"/>
      <c r="F8" s="2"/>
      <c r="G8" s="2"/>
      <c r="H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X8" s="2"/>
      <c r="Y8" s="2"/>
      <c r="Z8" s="2"/>
      <c r="AA8" s="2"/>
      <c r="AB8" s="2"/>
      <c r="AC8" s="2"/>
      <c r="AE8" s="2"/>
      <c r="AF8" s="2"/>
      <c r="AG8" s="2"/>
      <c r="AH8" s="2"/>
      <c r="AI8" s="2"/>
      <c r="AJ8" s="2"/>
      <c r="AL8" s="2"/>
      <c r="AM8" s="2"/>
      <c r="AN8" s="2"/>
      <c r="AO8" s="2"/>
      <c r="AP8" s="2"/>
      <c r="AQ8" s="2"/>
      <c r="AS8" s="2"/>
      <c r="AT8" s="2"/>
      <c r="AU8" s="2"/>
      <c r="AV8" s="2"/>
      <c r="AW8" s="2"/>
      <c r="AX8" s="2"/>
      <c r="AZ8" s="2"/>
      <c r="BA8" s="2"/>
      <c r="BB8" s="2"/>
      <c r="BC8" s="2"/>
      <c r="BD8" s="2"/>
      <c r="BE8" s="2"/>
      <c r="BG8" s="2"/>
      <c r="BH8" s="2"/>
      <c r="BI8" s="2"/>
      <c r="BJ8" s="2"/>
      <c r="BK8" s="2"/>
      <c r="BL8" s="2"/>
      <c r="BN8" s="2"/>
      <c r="BO8" s="2"/>
      <c r="BP8" s="2"/>
      <c r="BQ8" s="2"/>
      <c r="BR8" s="2"/>
      <c r="BS8" s="2"/>
      <c r="BU8" s="2"/>
      <c r="BV8" s="2"/>
      <c r="BW8" s="2"/>
      <c r="BX8" s="2"/>
      <c r="BY8" s="2"/>
      <c r="BZ8" s="2"/>
      <c r="CB8" s="2"/>
      <c r="CC8" s="2"/>
      <c r="CD8" s="2"/>
      <c r="CE8" s="2"/>
      <c r="CF8" s="2"/>
      <c r="CG8" s="2"/>
      <c r="CI8" s="2"/>
      <c r="CJ8" s="2"/>
      <c r="CK8" s="2"/>
      <c r="CL8" s="2"/>
      <c r="CM8" s="2"/>
      <c r="CN8" s="2"/>
      <c r="CP8" s="2"/>
      <c r="CQ8" s="2"/>
      <c r="CR8" s="2"/>
      <c r="CS8" s="2"/>
      <c r="CT8" s="2"/>
      <c r="CU8" s="2"/>
      <c r="CW8" s="2"/>
      <c r="CX8" s="2"/>
      <c r="CY8" s="2"/>
      <c r="CZ8" s="2"/>
      <c r="DA8" s="2"/>
      <c r="DB8" s="2"/>
      <c r="DD8" s="2"/>
      <c r="DE8" s="2"/>
      <c r="DF8" s="2"/>
      <c r="DG8" s="2"/>
      <c r="DH8" s="2"/>
      <c r="DI8" s="2"/>
      <c r="DK8" s="2"/>
      <c r="DL8" s="2"/>
      <c r="DM8" s="2"/>
      <c r="DN8" s="2"/>
      <c r="DO8" s="2"/>
      <c r="DP8" s="2"/>
      <c r="DR8" s="2"/>
      <c r="DS8" s="2"/>
      <c r="DT8" s="2"/>
      <c r="DU8" s="2"/>
      <c r="DV8" s="2"/>
      <c r="DW8" s="2"/>
    </row>
    <row r="9" spans="2:127" x14ac:dyDescent="0.25">
      <c r="B9" s="1" t="s">
        <v>22</v>
      </c>
      <c r="C9" s="20">
        <v>0</v>
      </c>
      <c r="D9" s="21">
        <v>28</v>
      </c>
      <c r="F9" s="22">
        <v>0.87535099999999999</v>
      </c>
      <c r="G9" s="164">
        <f>F9*G$3</f>
        <v>0.92699670899999997</v>
      </c>
      <c r="H9" s="164">
        <f>F9*H$3</f>
        <v>0.98214382200000006</v>
      </c>
      <c r="J9" s="20">
        <v>0</v>
      </c>
      <c r="K9" s="21">
        <v>28</v>
      </c>
      <c r="M9" s="22">
        <v>1.0626549999999999</v>
      </c>
      <c r="N9" s="164">
        <f>M9*N$3</f>
        <v>1.1683891724999997</v>
      </c>
      <c r="O9" s="164">
        <f>M9*O$3</f>
        <v>1.2846436294999999</v>
      </c>
      <c r="Q9" s="20">
        <v>0</v>
      </c>
      <c r="R9" s="21">
        <v>28</v>
      </c>
      <c r="T9" s="22">
        <v>1.0626549999999999</v>
      </c>
      <c r="U9" s="164">
        <f>T9*U$3</f>
        <v>1.1683891724999997</v>
      </c>
      <c r="V9" s="164">
        <f>T9*V$3</f>
        <v>1.2846436294999999</v>
      </c>
      <c r="X9" s="20">
        <v>0</v>
      </c>
      <c r="Y9" s="21">
        <v>28</v>
      </c>
      <c r="AA9" s="22">
        <v>0.94952899999999996</v>
      </c>
      <c r="AB9" s="164">
        <f>AA9*AB$3</f>
        <v>1.0444819000000001</v>
      </c>
      <c r="AC9" s="164">
        <f>AA9*AC$3</f>
        <v>1.1478856081</v>
      </c>
      <c r="AE9" s="20">
        <v>0</v>
      </c>
      <c r="AF9" s="21">
        <v>28</v>
      </c>
      <c r="AH9" s="22">
        <v>0.55024700000000004</v>
      </c>
      <c r="AI9" s="164">
        <f>AH9*AI$3</f>
        <v>0.60527170000000008</v>
      </c>
      <c r="AJ9" s="164">
        <f>AH9*AJ$3</f>
        <v>0.66519359830000013</v>
      </c>
      <c r="AL9" s="20">
        <v>0</v>
      </c>
      <c r="AM9" s="21">
        <v>33</v>
      </c>
      <c r="AO9" s="22">
        <v>0.70948800000000001</v>
      </c>
      <c r="AP9" s="164">
        <f>AO9*AP$3</f>
        <v>0.75347625600000001</v>
      </c>
      <c r="AQ9" s="164">
        <f>AO9*AQ$3</f>
        <v>0.80030246399999994</v>
      </c>
      <c r="AS9" s="20">
        <v>0</v>
      </c>
      <c r="AT9" s="21">
        <v>33</v>
      </c>
      <c r="AV9" s="22">
        <v>0.56496299999999999</v>
      </c>
      <c r="AW9" s="164">
        <f>AV9*AW$3</f>
        <v>0.59999070600000004</v>
      </c>
      <c r="AX9" s="164">
        <f>AV9*AX$3</f>
        <v>0.63727826399999998</v>
      </c>
      <c r="AZ9" s="20">
        <v>0</v>
      </c>
      <c r="BA9" s="21">
        <v>33</v>
      </c>
      <c r="BC9" s="22">
        <v>0.85138599999999998</v>
      </c>
      <c r="BD9" s="164">
        <f>BC9*BD$3</f>
        <v>0.90417193200000001</v>
      </c>
      <c r="BE9" s="164">
        <f>BC9*BE$3</f>
        <v>0.96036340799999986</v>
      </c>
      <c r="BG9" s="20">
        <v>0</v>
      </c>
      <c r="BH9" s="21">
        <v>33</v>
      </c>
      <c r="BJ9" s="22">
        <v>0.67138500000000001</v>
      </c>
      <c r="BK9" s="164">
        <f>BJ9*BK$3</f>
        <v>0.71301087000000007</v>
      </c>
      <c r="BL9" s="164">
        <f>BJ9*BL$3</f>
        <v>0.7573222799999999</v>
      </c>
      <c r="BN9" s="20">
        <v>0</v>
      </c>
      <c r="BO9" s="21">
        <v>33</v>
      </c>
      <c r="BQ9" s="22">
        <v>0.95307900000000001</v>
      </c>
      <c r="BR9" s="164">
        <f>BQ9*BR$3</f>
        <v>1.012169898</v>
      </c>
      <c r="BS9" s="164">
        <f>BQ9*BS$3</f>
        <v>1.0750731119999999</v>
      </c>
      <c r="BU9" s="20">
        <v>0</v>
      </c>
      <c r="BV9" s="21">
        <v>20</v>
      </c>
      <c r="BX9" s="22">
        <v>0.90010000000000001</v>
      </c>
      <c r="BY9" s="164">
        <f>BX9*BY$3</f>
        <v>0.93610400000000005</v>
      </c>
      <c r="BZ9" s="164">
        <f>BX9*BZ$3</f>
        <v>0.97390820000000011</v>
      </c>
      <c r="CB9" s="20">
        <v>0</v>
      </c>
      <c r="CC9" s="21">
        <v>20</v>
      </c>
      <c r="CE9" s="22">
        <v>0.90010000000000001</v>
      </c>
      <c r="CF9" s="164">
        <f>CE9*CF$3</f>
        <v>0.93610400000000005</v>
      </c>
      <c r="CG9" s="164">
        <f>CE9*CG$3</f>
        <v>0.97390820000000011</v>
      </c>
      <c r="CI9" s="20">
        <v>0</v>
      </c>
      <c r="CJ9" s="21">
        <v>20</v>
      </c>
      <c r="CL9" s="22">
        <v>0.90010000000000001</v>
      </c>
      <c r="CM9" s="164">
        <f>CL9*CM$3</f>
        <v>0.93610400000000005</v>
      </c>
      <c r="CN9" s="164">
        <f>CL9*CN$3</f>
        <v>0.97390820000000011</v>
      </c>
      <c r="CP9" s="20">
        <v>0</v>
      </c>
      <c r="CQ9" s="21">
        <v>30</v>
      </c>
      <c r="CS9" s="22">
        <v>0.46749499999999999</v>
      </c>
      <c r="CT9" s="164">
        <f>CS9*CT$3</f>
        <v>0.49881716499999995</v>
      </c>
      <c r="CU9" s="164">
        <f>CS9*CU$3</f>
        <v>0.53200930999999996</v>
      </c>
      <c r="CW9" s="20">
        <v>0</v>
      </c>
      <c r="CX9" s="21">
        <v>30</v>
      </c>
      <c r="CZ9" s="22">
        <v>0.46749499999999999</v>
      </c>
      <c r="DA9" s="164">
        <f>CZ9*DA$3</f>
        <v>0.49881716499999995</v>
      </c>
      <c r="DB9" s="164">
        <f>CZ9*DB$3</f>
        <v>0.53200930999999996</v>
      </c>
      <c r="DD9" s="166">
        <v>0</v>
      </c>
      <c r="DE9" s="167">
        <v>19</v>
      </c>
      <c r="DF9" s="137"/>
      <c r="DG9" s="22">
        <v>0.551176</v>
      </c>
      <c r="DH9" s="164">
        <f>DG9*DH$3</f>
        <v>0.583144208</v>
      </c>
      <c r="DI9" s="164">
        <f>DG9*DI$3</f>
        <v>0.61676594399999995</v>
      </c>
      <c r="DK9" s="166">
        <v>0</v>
      </c>
      <c r="DL9" s="167">
        <v>19</v>
      </c>
      <c r="DN9" s="22">
        <v>0.551176</v>
      </c>
      <c r="DO9" s="164">
        <f>DN9*DO$3</f>
        <v>0.583144208</v>
      </c>
      <c r="DP9" s="164">
        <f>DN9*DP$3</f>
        <v>0.61676594399999995</v>
      </c>
      <c r="DR9" s="20">
        <v>0</v>
      </c>
      <c r="DS9" s="21">
        <v>20</v>
      </c>
      <c r="DU9" s="22">
        <v>1.1052059999999999</v>
      </c>
      <c r="DV9" s="164">
        <f>DU9*DV$3</f>
        <v>1.1704131539999998</v>
      </c>
      <c r="DW9" s="164">
        <f>DU9*DW$3</f>
        <v>1.2389359259999999</v>
      </c>
    </row>
    <row r="10" spans="2:127" x14ac:dyDescent="0.25">
      <c r="B10" s="1" t="s">
        <v>23</v>
      </c>
      <c r="C10" s="20">
        <v>28</v>
      </c>
      <c r="D10" s="21">
        <v>44</v>
      </c>
      <c r="F10" s="22">
        <v>1.197465</v>
      </c>
      <c r="G10" s="164">
        <f t="shared" ref="G10:G13" si="0">F10*G$3</f>
        <v>1.2681154349999999</v>
      </c>
      <c r="H10" s="164">
        <f t="shared" ref="H10:H13" si="1">F10*H$3</f>
        <v>1.3435557300000001</v>
      </c>
      <c r="J10" s="20">
        <v>28</v>
      </c>
      <c r="K10" s="21">
        <v>44</v>
      </c>
      <c r="M10" s="22">
        <v>1.558684</v>
      </c>
      <c r="N10" s="164">
        <f t="shared" ref="N10:N13" si="2">M10*N$3</f>
        <v>1.7137730579999999</v>
      </c>
      <c r="O10" s="164">
        <f t="shared" ref="O10:O13" si="3">M10*O$3</f>
        <v>1.8842930876000001</v>
      </c>
      <c r="Q10" s="20">
        <v>28</v>
      </c>
      <c r="R10" s="21">
        <v>44</v>
      </c>
      <c r="T10" s="22">
        <v>1.558683</v>
      </c>
      <c r="U10" s="164">
        <f t="shared" ref="U10:U23" si="4">T10*U$3</f>
        <v>1.7137719585</v>
      </c>
      <c r="V10" s="164">
        <f t="shared" ref="V10:V13" si="5">T10*V$3</f>
        <v>1.8842918787000003</v>
      </c>
      <c r="X10" s="20">
        <v>28</v>
      </c>
      <c r="Y10" s="21">
        <v>44</v>
      </c>
      <c r="AA10" s="22">
        <v>1.521757</v>
      </c>
      <c r="AB10" s="164">
        <f>AA10*AB$3</f>
        <v>1.6739327000000002</v>
      </c>
      <c r="AC10" s="164">
        <f>AA10*AC$3</f>
        <v>1.8396520373000003</v>
      </c>
      <c r="AE10" s="20">
        <v>28</v>
      </c>
      <c r="AF10" s="21">
        <v>44</v>
      </c>
      <c r="AH10" s="22">
        <v>0.94520400000000004</v>
      </c>
      <c r="AI10" s="164">
        <f t="shared" ref="AI10:AI23" si="6">AH10*AI$3</f>
        <v>1.0397244000000001</v>
      </c>
      <c r="AJ10" s="164">
        <f t="shared" ref="AJ10:AJ13" si="7">AH10*AJ$3</f>
        <v>1.1426571156000001</v>
      </c>
      <c r="AL10" s="20">
        <v>33</v>
      </c>
      <c r="AM10" s="21">
        <v>61</v>
      </c>
      <c r="AO10" s="22">
        <v>0.98539900000000002</v>
      </c>
      <c r="AP10" s="164">
        <f t="shared" ref="AP10:AP23" si="8">AO10*AP$3</f>
        <v>1.0464937380000001</v>
      </c>
      <c r="AQ10" s="164">
        <f t="shared" ref="AQ10:AQ13" si="9">AO10*AQ$3</f>
        <v>1.1115300719999999</v>
      </c>
      <c r="AS10" s="20">
        <v>33</v>
      </c>
      <c r="AT10" s="21">
        <v>61</v>
      </c>
      <c r="AV10" s="22">
        <v>0.98539900000000002</v>
      </c>
      <c r="AW10" s="164">
        <f t="shared" ref="AW10:AW23" si="10">AV10*AW$3</f>
        <v>1.0464937380000001</v>
      </c>
      <c r="AX10" s="164">
        <f t="shared" ref="AX10:AX13" si="11">AV10*AX$3</f>
        <v>1.1115300719999999</v>
      </c>
      <c r="AZ10" s="20">
        <v>33</v>
      </c>
      <c r="BA10" s="21">
        <v>61</v>
      </c>
      <c r="BC10" s="22">
        <v>1.18248</v>
      </c>
      <c r="BD10" s="164">
        <f t="shared" ref="BD10:BD23" si="12">BC10*BD$3</f>
        <v>1.25579376</v>
      </c>
      <c r="BE10" s="164">
        <f t="shared" ref="BE10:BE13" si="13">BC10*BE$3</f>
        <v>1.3338374399999999</v>
      </c>
      <c r="BG10" s="20">
        <v>33</v>
      </c>
      <c r="BH10" s="21">
        <v>61</v>
      </c>
      <c r="BJ10" s="22">
        <v>1.18248</v>
      </c>
      <c r="BK10" s="164">
        <f t="shared" ref="BK10:BK23" si="14">BJ10*BK$3</f>
        <v>1.25579376</v>
      </c>
      <c r="BL10" s="164">
        <f t="shared" ref="BL10:BL13" si="15">BJ10*BL$3</f>
        <v>1.3338374399999999</v>
      </c>
      <c r="BN10" s="20">
        <v>33</v>
      </c>
      <c r="BO10" s="21">
        <v>61</v>
      </c>
      <c r="BQ10" s="22">
        <v>1.3237209999999999</v>
      </c>
      <c r="BR10" s="164">
        <f t="shared" ref="BR10:BR23" si="16">BQ10*BR$3</f>
        <v>1.4057917019999999</v>
      </c>
      <c r="BS10" s="164">
        <f t="shared" ref="BS10:BS13" si="17">BQ10*BS$3</f>
        <v>1.4931572879999997</v>
      </c>
      <c r="BU10" s="20">
        <v>20</v>
      </c>
      <c r="BV10" s="21">
        <v>61</v>
      </c>
      <c r="BX10" s="22">
        <v>1.1740999999999999</v>
      </c>
      <c r="BY10" s="164">
        <f t="shared" ref="BY10:BY23" si="18">BX10*BY$3</f>
        <v>1.2210639999999999</v>
      </c>
      <c r="BZ10" s="164">
        <f t="shared" ref="BZ10:BZ13" si="19">BX10*BZ$3</f>
        <v>1.2703762000000001</v>
      </c>
      <c r="CB10" s="20">
        <v>20</v>
      </c>
      <c r="CC10" s="21">
        <v>61</v>
      </c>
      <c r="CE10" s="22">
        <v>1.1741999999999999</v>
      </c>
      <c r="CF10" s="164">
        <f t="shared" ref="CF10:CF13" si="20">CE10*CF$3</f>
        <v>1.221168</v>
      </c>
      <c r="CG10" s="164">
        <f t="shared" ref="CG10:CG13" si="21">CE10*CG$3</f>
        <v>1.2704844</v>
      </c>
      <c r="CI10" s="20">
        <v>20</v>
      </c>
      <c r="CJ10" s="21">
        <v>61</v>
      </c>
      <c r="CL10" s="22">
        <v>1.1740999999999999</v>
      </c>
      <c r="CM10" s="164">
        <f t="shared" ref="CM10:CM13" si="22">CL10*CM$3</f>
        <v>1.2210639999999999</v>
      </c>
      <c r="CN10" s="164">
        <f t="shared" ref="CN10:CN13" si="23">CL10*CN$3</f>
        <v>1.2703762000000001</v>
      </c>
      <c r="CP10" s="20">
        <v>30</v>
      </c>
      <c r="CQ10" s="21">
        <v>50</v>
      </c>
      <c r="CS10" s="22">
        <v>0.93498899999999996</v>
      </c>
      <c r="CT10" s="164">
        <f t="shared" ref="CT10:CT13" si="24">CS10*CT$3</f>
        <v>0.99763326299999988</v>
      </c>
      <c r="CU10" s="164">
        <f>CS10*CU$3</f>
        <v>1.0640174819999999</v>
      </c>
      <c r="CW10" s="20">
        <v>30</v>
      </c>
      <c r="CX10" s="21">
        <v>50</v>
      </c>
      <c r="CZ10" s="22">
        <v>0.93498899999999996</v>
      </c>
      <c r="DA10" s="164">
        <f t="shared" ref="DA10:DA13" si="25">CZ10*DA$3</f>
        <v>0.99763326299999988</v>
      </c>
      <c r="DB10" s="164">
        <f t="shared" ref="DB10:DB13" si="26">CZ10*DB$3</f>
        <v>1.0640174819999999</v>
      </c>
      <c r="DD10" s="166">
        <v>19</v>
      </c>
      <c r="DE10" s="167">
        <v>37</v>
      </c>
      <c r="DF10" s="137"/>
      <c r="DG10" s="22">
        <v>0.96423899999999996</v>
      </c>
      <c r="DH10" s="164">
        <f t="shared" ref="DH10:DH23" si="27">DG10*DH$3</f>
        <v>1.0201648619999999</v>
      </c>
      <c r="DI10" s="164">
        <f t="shared" ref="DI10:DI13" si="28">DG10*DI$3</f>
        <v>1.0789834409999999</v>
      </c>
      <c r="DK10" s="166">
        <v>19</v>
      </c>
      <c r="DL10" s="167">
        <v>37</v>
      </c>
      <c r="DN10" s="22">
        <v>0.96423899999999996</v>
      </c>
      <c r="DO10" s="164">
        <f>DN10*DO$3</f>
        <v>1.0201648619999999</v>
      </c>
      <c r="DP10" s="164">
        <f t="shared" ref="DP10:DP13" si="29">DN10*DP$3</f>
        <v>1.0789834409999999</v>
      </c>
      <c r="DR10" s="20">
        <v>20</v>
      </c>
      <c r="DS10" s="21">
        <v>40</v>
      </c>
      <c r="DU10" s="22">
        <v>1.7169589999999999</v>
      </c>
      <c r="DV10" s="164">
        <f t="shared" ref="DV10:DV13" si="30">DU10*DV$3</f>
        <v>1.8182595809999997</v>
      </c>
      <c r="DW10" s="164">
        <f t="shared" ref="DW10:DW13" si="31">DU10*DW$3</f>
        <v>1.924711039</v>
      </c>
    </row>
    <row r="11" spans="2:127" x14ac:dyDescent="0.25">
      <c r="B11" s="1" t="s">
        <v>24</v>
      </c>
      <c r="C11" s="20">
        <v>44</v>
      </c>
      <c r="D11" s="21">
        <v>60</v>
      </c>
      <c r="F11" s="22">
        <v>1.851586</v>
      </c>
      <c r="G11" s="164">
        <f t="shared" si="0"/>
        <v>1.9608295739999999</v>
      </c>
      <c r="H11" s="164">
        <f t="shared" si="1"/>
        <v>2.0774794920000001</v>
      </c>
      <c r="J11" s="20">
        <v>44</v>
      </c>
      <c r="K11" s="21">
        <v>60</v>
      </c>
      <c r="M11" s="22">
        <v>2.1253090000000001</v>
      </c>
      <c r="N11" s="164">
        <f t="shared" si="2"/>
        <v>2.3367772455</v>
      </c>
      <c r="O11" s="164">
        <f t="shared" si="3"/>
        <v>2.5692860501000001</v>
      </c>
      <c r="Q11" s="20">
        <v>44</v>
      </c>
      <c r="R11" s="21">
        <v>60</v>
      </c>
      <c r="T11" s="22">
        <v>2.125308</v>
      </c>
      <c r="U11" s="164">
        <f t="shared" si="4"/>
        <v>2.3367761459999996</v>
      </c>
      <c r="V11" s="164">
        <f t="shared" si="5"/>
        <v>2.5692848412</v>
      </c>
      <c r="X11" s="20">
        <v>44</v>
      </c>
      <c r="Y11" s="21">
        <v>60</v>
      </c>
      <c r="AA11" s="22">
        <v>1.650487</v>
      </c>
      <c r="AB11" s="164">
        <f>AA11*AB$3</f>
        <v>1.8155357000000001</v>
      </c>
      <c r="AC11" s="164">
        <f>AA11*AC$3</f>
        <v>1.9952737343000002</v>
      </c>
      <c r="AE11" s="20">
        <v>44</v>
      </c>
      <c r="AF11" s="21">
        <v>60</v>
      </c>
      <c r="AH11" s="22">
        <v>1.052473</v>
      </c>
      <c r="AI11" s="164">
        <f t="shared" si="6"/>
        <v>1.1577203</v>
      </c>
      <c r="AJ11" s="164">
        <f t="shared" si="7"/>
        <v>1.2723346097000001</v>
      </c>
      <c r="AL11" s="20">
        <v>61</v>
      </c>
      <c r="AM11" s="21">
        <v>91</v>
      </c>
      <c r="AO11" s="22">
        <v>2.4634999999999998</v>
      </c>
      <c r="AP11" s="164">
        <f t="shared" si="8"/>
        <v>2.6162369999999999</v>
      </c>
      <c r="AQ11" s="164">
        <f t="shared" si="9"/>
        <v>2.7788279999999994</v>
      </c>
      <c r="AS11" s="20">
        <v>61</v>
      </c>
      <c r="AT11" s="21">
        <v>91</v>
      </c>
      <c r="AV11" s="22">
        <v>2.4634999999999998</v>
      </c>
      <c r="AW11" s="164">
        <f t="shared" si="10"/>
        <v>2.6162369999999999</v>
      </c>
      <c r="AX11" s="164">
        <f t="shared" si="11"/>
        <v>2.7788279999999994</v>
      </c>
      <c r="AZ11" s="20">
        <v>61</v>
      </c>
      <c r="BA11" s="21">
        <v>91</v>
      </c>
      <c r="BC11" s="22">
        <v>2.9561999999999999</v>
      </c>
      <c r="BD11" s="164">
        <f t="shared" si="12"/>
        <v>3.1394844000000002</v>
      </c>
      <c r="BE11" s="164">
        <f t="shared" si="13"/>
        <v>3.3345935999999998</v>
      </c>
      <c r="BG11" s="20">
        <v>61</v>
      </c>
      <c r="BH11" s="21">
        <v>91</v>
      </c>
      <c r="BJ11" s="22">
        <v>2.9561999999999999</v>
      </c>
      <c r="BK11" s="164">
        <f t="shared" si="14"/>
        <v>3.1394844000000002</v>
      </c>
      <c r="BL11" s="164">
        <f t="shared" si="15"/>
        <v>3.3345935999999998</v>
      </c>
      <c r="BN11" s="20">
        <v>61</v>
      </c>
      <c r="BO11" s="21">
        <v>91</v>
      </c>
      <c r="BQ11" s="22">
        <v>3.3093020000000002</v>
      </c>
      <c r="BR11" s="164">
        <f t="shared" si="16"/>
        <v>3.5144787240000004</v>
      </c>
      <c r="BS11" s="164">
        <f t="shared" si="17"/>
        <v>3.7328926559999998</v>
      </c>
      <c r="BU11" s="20">
        <v>61</v>
      </c>
      <c r="BV11" s="21">
        <v>97</v>
      </c>
      <c r="BX11" s="22">
        <v>2.0800999999999998</v>
      </c>
      <c r="BY11" s="164">
        <f t="shared" si="18"/>
        <v>2.1633040000000001</v>
      </c>
      <c r="BZ11" s="164">
        <f t="shared" si="19"/>
        <v>2.2506681999999998</v>
      </c>
      <c r="CB11" s="20">
        <v>61</v>
      </c>
      <c r="CC11" s="21">
        <v>97</v>
      </c>
      <c r="CE11" s="22">
        <v>2.0800999999999998</v>
      </c>
      <c r="CF11" s="164">
        <f t="shared" si="20"/>
        <v>2.1633040000000001</v>
      </c>
      <c r="CG11" s="164">
        <f t="shared" si="21"/>
        <v>2.2506681999999998</v>
      </c>
      <c r="CI11" s="20">
        <v>61</v>
      </c>
      <c r="CJ11" s="21">
        <v>97</v>
      </c>
      <c r="CL11" s="22">
        <v>2.0800999999999998</v>
      </c>
      <c r="CM11" s="164">
        <f t="shared" si="22"/>
        <v>2.1633040000000001</v>
      </c>
      <c r="CN11" s="164">
        <f t="shared" si="23"/>
        <v>2.2506681999999998</v>
      </c>
      <c r="CP11" s="20">
        <v>50</v>
      </c>
      <c r="CQ11" s="21">
        <v>67</v>
      </c>
      <c r="CS11" s="22">
        <v>1.4024700000000001</v>
      </c>
      <c r="CT11" s="164">
        <f t="shared" si="24"/>
        <v>1.4964354900000001</v>
      </c>
      <c r="CU11" s="164">
        <f>CS11*CU$3</f>
        <v>1.59601086</v>
      </c>
      <c r="CW11" s="20">
        <v>50</v>
      </c>
      <c r="CX11" s="21">
        <v>67</v>
      </c>
      <c r="CZ11" s="22">
        <v>1.4024700000000001</v>
      </c>
      <c r="DA11" s="164">
        <f t="shared" si="25"/>
        <v>1.4964354900000001</v>
      </c>
      <c r="DB11" s="164">
        <f t="shared" si="26"/>
        <v>1.59601086</v>
      </c>
      <c r="DD11" s="166">
        <v>37</v>
      </c>
      <c r="DE11" s="167">
        <v>67</v>
      </c>
      <c r="DF11" s="137"/>
      <c r="DG11" s="22">
        <v>1.329617</v>
      </c>
      <c r="DH11" s="164">
        <f t="shared" si="27"/>
        <v>1.4067347860000001</v>
      </c>
      <c r="DI11" s="164">
        <f t="shared" si="28"/>
        <v>1.4878414230000001</v>
      </c>
      <c r="DK11" s="166">
        <v>37</v>
      </c>
      <c r="DL11" s="167">
        <v>67</v>
      </c>
      <c r="DN11" s="22">
        <v>1.218815</v>
      </c>
      <c r="DO11" s="164">
        <f>DN11*DO$3</f>
        <v>1.28950627</v>
      </c>
      <c r="DP11" s="164">
        <f t="shared" si="29"/>
        <v>1.363853985</v>
      </c>
      <c r="DR11" s="20">
        <v>40</v>
      </c>
      <c r="DS11" s="21">
        <v>60</v>
      </c>
      <c r="DU11" s="22">
        <v>2.4331100000000001</v>
      </c>
      <c r="DV11" s="164">
        <f t="shared" si="30"/>
        <v>2.5766634900000001</v>
      </c>
      <c r="DW11" s="164">
        <f t="shared" si="31"/>
        <v>2.7275163099999999</v>
      </c>
    </row>
    <row r="12" spans="2:127" x14ac:dyDescent="0.25">
      <c r="B12" s="1" t="s">
        <v>25</v>
      </c>
      <c r="C12" s="20">
        <v>60</v>
      </c>
      <c r="D12" s="28">
        <f>+C12*2</f>
        <v>120</v>
      </c>
      <c r="F12" s="22">
        <v>2.267541</v>
      </c>
      <c r="G12" s="164">
        <f t="shared" si="0"/>
        <v>2.401325919</v>
      </c>
      <c r="H12" s="164">
        <f t="shared" si="1"/>
        <v>2.5441810020000002</v>
      </c>
      <c r="J12" s="20">
        <v>60</v>
      </c>
      <c r="K12" s="28">
        <f>+J12*2</f>
        <v>120</v>
      </c>
      <c r="M12" s="22">
        <v>2.55037</v>
      </c>
      <c r="N12" s="164">
        <f t="shared" si="2"/>
        <v>2.8041318149999999</v>
      </c>
      <c r="O12" s="164">
        <f t="shared" si="3"/>
        <v>3.0831422930000003</v>
      </c>
      <c r="Q12" s="20">
        <v>60</v>
      </c>
      <c r="R12" s="28">
        <f>+Q12*2</f>
        <v>120</v>
      </c>
      <c r="T12" s="22">
        <v>2.55037</v>
      </c>
      <c r="U12" s="164">
        <f t="shared" si="4"/>
        <v>2.8041318149999999</v>
      </c>
      <c r="V12" s="164">
        <f t="shared" si="5"/>
        <v>3.0831422930000003</v>
      </c>
      <c r="X12" s="20">
        <v>60</v>
      </c>
      <c r="Y12" s="28">
        <f>+X12*2</f>
        <v>120</v>
      </c>
      <c r="AA12" s="22">
        <v>1.930312</v>
      </c>
      <c r="AB12" s="164">
        <f>AA12*AB$3</f>
        <v>2.1233432000000003</v>
      </c>
      <c r="AC12" s="164">
        <f>AA12*AC$3</f>
        <v>2.3335541768000003</v>
      </c>
      <c r="AE12" s="20">
        <v>60</v>
      </c>
      <c r="AF12" s="28">
        <f>+AE12*2</f>
        <v>120</v>
      </c>
      <c r="AH12" s="22">
        <v>1.1871849999999999</v>
      </c>
      <c r="AI12" s="164">
        <f t="shared" si="6"/>
        <v>1.3059035000000001</v>
      </c>
      <c r="AJ12" s="164">
        <f t="shared" si="7"/>
        <v>1.4351879464999999</v>
      </c>
      <c r="AL12" s="20">
        <v>91</v>
      </c>
      <c r="AM12" s="21">
        <v>121</v>
      </c>
      <c r="AO12" s="22">
        <v>2.6605799999999999</v>
      </c>
      <c r="AP12" s="164">
        <f t="shared" si="8"/>
        <v>2.8255359600000003</v>
      </c>
      <c r="AQ12" s="164">
        <f>AO12*AQ$3</f>
        <v>3.0011342399999998</v>
      </c>
      <c r="AS12" s="20">
        <v>91</v>
      </c>
      <c r="AT12" s="21">
        <v>121</v>
      </c>
      <c r="AV12" s="22">
        <v>2.6605799999999999</v>
      </c>
      <c r="AW12" s="164">
        <f t="shared" si="10"/>
        <v>2.8255359600000003</v>
      </c>
      <c r="AX12" s="164">
        <f t="shared" si="11"/>
        <v>3.0011342399999998</v>
      </c>
      <c r="AZ12" s="20">
        <v>91</v>
      </c>
      <c r="BA12" s="21">
        <v>121</v>
      </c>
      <c r="BC12" s="22">
        <v>3.1926960000000002</v>
      </c>
      <c r="BD12" s="164">
        <f t="shared" si="12"/>
        <v>3.3906431520000004</v>
      </c>
      <c r="BE12" s="164">
        <f t="shared" si="13"/>
        <v>3.601361088</v>
      </c>
      <c r="BG12" s="20">
        <v>91</v>
      </c>
      <c r="BH12" s="21">
        <v>121</v>
      </c>
      <c r="BJ12" s="22">
        <v>3.1926960000000002</v>
      </c>
      <c r="BK12" s="164">
        <f t="shared" si="14"/>
        <v>3.3906431520000004</v>
      </c>
      <c r="BL12" s="164">
        <f t="shared" si="15"/>
        <v>3.601361088</v>
      </c>
      <c r="BN12" s="20">
        <v>91</v>
      </c>
      <c r="BO12" s="21">
        <v>121</v>
      </c>
      <c r="BQ12" s="22">
        <v>3.5740460000000001</v>
      </c>
      <c r="BR12" s="164">
        <f t="shared" si="16"/>
        <v>3.7956368520000003</v>
      </c>
      <c r="BS12" s="164">
        <f t="shared" si="17"/>
        <v>4.0315238879999997</v>
      </c>
      <c r="BU12" s="20">
        <v>97</v>
      </c>
      <c r="BV12" s="28">
        <f>+BU12*2</f>
        <v>194</v>
      </c>
      <c r="BX12" s="22">
        <v>2.6116999999999999</v>
      </c>
      <c r="BY12" s="164">
        <f t="shared" si="18"/>
        <v>2.7161680000000001</v>
      </c>
      <c r="BZ12" s="164">
        <f t="shared" si="19"/>
        <v>2.8258594000000001</v>
      </c>
      <c r="CB12" s="20">
        <v>97</v>
      </c>
      <c r="CC12" s="28">
        <f>+CB12*2</f>
        <v>194</v>
      </c>
      <c r="CE12" s="22">
        <v>2.6116000000000001</v>
      </c>
      <c r="CF12" s="164">
        <f t="shared" si="20"/>
        <v>2.7160640000000003</v>
      </c>
      <c r="CG12" s="164">
        <f t="shared" si="21"/>
        <v>2.8257512000000005</v>
      </c>
      <c r="CI12" s="20">
        <v>97</v>
      </c>
      <c r="CJ12" s="28">
        <f>+CI12*2</f>
        <v>194</v>
      </c>
      <c r="CL12" s="22">
        <v>2.6116999999999999</v>
      </c>
      <c r="CM12" s="164">
        <f t="shared" si="22"/>
        <v>2.7161680000000001</v>
      </c>
      <c r="CN12" s="164">
        <f t="shared" si="23"/>
        <v>2.8258594000000001</v>
      </c>
      <c r="CP12" s="20">
        <v>67</v>
      </c>
      <c r="CQ12" s="21">
        <v>84</v>
      </c>
      <c r="CS12" s="22">
        <v>1.7468189999999999</v>
      </c>
      <c r="CT12" s="164">
        <f t="shared" si="24"/>
        <v>1.8638558729999999</v>
      </c>
      <c r="CU12" s="164">
        <f>CS12*CU$3</f>
        <v>1.9878800219999997</v>
      </c>
      <c r="CW12" s="20">
        <v>67</v>
      </c>
      <c r="CX12" s="21">
        <v>84</v>
      </c>
      <c r="CZ12" s="22">
        <v>1.7468189999999999</v>
      </c>
      <c r="DA12" s="164">
        <f t="shared" si="25"/>
        <v>1.8638558729999999</v>
      </c>
      <c r="DB12" s="164">
        <f t="shared" si="26"/>
        <v>1.9878800219999997</v>
      </c>
      <c r="DD12" s="166">
        <v>67</v>
      </c>
      <c r="DE12" s="167">
        <v>100</v>
      </c>
      <c r="DF12" s="137"/>
      <c r="DG12" s="22">
        <v>1.883624</v>
      </c>
      <c r="DH12" s="164">
        <f t="shared" si="27"/>
        <v>1.9928741920000002</v>
      </c>
      <c r="DI12" s="164">
        <f t="shared" si="28"/>
        <v>2.107775256</v>
      </c>
      <c r="DK12" s="166">
        <v>67</v>
      </c>
      <c r="DL12" s="167">
        <v>100</v>
      </c>
      <c r="DN12" s="22">
        <v>1.6066199999999999</v>
      </c>
      <c r="DO12" s="164">
        <f>DN12*DO$3</f>
        <v>1.6998039600000001</v>
      </c>
      <c r="DP12" s="164">
        <f t="shared" si="29"/>
        <v>1.7978077799999999</v>
      </c>
      <c r="DR12" s="20">
        <v>60</v>
      </c>
      <c r="DS12" s="21">
        <v>80</v>
      </c>
      <c r="DU12" s="22">
        <v>2.8888950000000002</v>
      </c>
      <c r="DV12" s="164">
        <f t="shared" si="30"/>
        <v>3.059339805</v>
      </c>
      <c r="DW12" s="164">
        <f t="shared" si="31"/>
        <v>3.2384512950000004</v>
      </c>
    </row>
    <row r="13" spans="2:127" x14ac:dyDescent="0.25">
      <c r="B13" s="1" t="s">
        <v>100</v>
      </c>
      <c r="C13" s="29">
        <f>+D12</f>
        <v>120</v>
      </c>
      <c r="D13" s="28"/>
      <c r="F13" s="30">
        <f>+F12</f>
        <v>2.267541</v>
      </c>
      <c r="G13" s="164">
        <f t="shared" si="0"/>
        <v>2.401325919</v>
      </c>
      <c r="H13" s="164">
        <f t="shared" si="1"/>
        <v>2.5441810020000002</v>
      </c>
      <c r="J13" s="29">
        <f>+K12</f>
        <v>120</v>
      </c>
      <c r="K13" s="28"/>
      <c r="M13" s="30">
        <f>+M12</f>
        <v>2.55037</v>
      </c>
      <c r="N13" s="164">
        <f t="shared" si="2"/>
        <v>2.8041318149999999</v>
      </c>
      <c r="O13" s="164">
        <f t="shared" si="3"/>
        <v>3.0831422930000003</v>
      </c>
      <c r="Q13" s="29">
        <f>+R12</f>
        <v>120</v>
      </c>
      <c r="R13" s="28"/>
      <c r="T13" s="30">
        <f>+T12</f>
        <v>2.55037</v>
      </c>
      <c r="U13" s="164">
        <f t="shared" si="4"/>
        <v>2.8041318149999999</v>
      </c>
      <c r="V13" s="164">
        <f t="shared" si="5"/>
        <v>3.0831422930000003</v>
      </c>
      <c r="X13" s="29">
        <f>+Y12</f>
        <v>120</v>
      </c>
      <c r="Y13" s="28"/>
      <c r="AA13" s="30">
        <f>+AA12</f>
        <v>1.930312</v>
      </c>
      <c r="AB13" s="164">
        <f>AA13*AB$3</f>
        <v>2.1233432000000003</v>
      </c>
      <c r="AC13" s="164">
        <f>AA13*AC$3</f>
        <v>2.3335541768000003</v>
      </c>
      <c r="AE13" s="29">
        <f>+AF12</f>
        <v>120</v>
      </c>
      <c r="AF13" s="28"/>
      <c r="AH13" s="30">
        <f>+AH12</f>
        <v>1.1871849999999999</v>
      </c>
      <c r="AI13" s="164">
        <f t="shared" si="6"/>
        <v>1.3059035000000001</v>
      </c>
      <c r="AJ13" s="164">
        <f t="shared" si="7"/>
        <v>1.4351879464999999</v>
      </c>
      <c r="AL13" s="20">
        <v>121</v>
      </c>
      <c r="AM13" s="21"/>
      <c r="AO13" s="30">
        <v>2.9561999999999999</v>
      </c>
      <c r="AP13" s="164">
        <f t="shared" si="8"/>
        <v>3.1394844000000002</v>
      </c>
      <c r="AQ13" s="164">
        <f t="shared" si="9"/>
        <v>3.3345935999999998</v>
      </c>
      <c r="AS13" s="20">
        <v>121</v>
      </c>
      <c r="AT13" s="21"/>
      <c r="AV13" s="30">
        <v>2.9561999999999999</v>
      </c>
      <c r="AW13" s="164">
        <f t="shared" si="10"/>
        <v>3.1394844000000002</v>
      </c>
      <c r="AX13" s="164">
        <f t="shared" si="11"/>
        <v>3.3345935999999998</v>
      </c>
      <c r="AZ13" s="20">
        <v>121</v>
      </c>
      <c r="BA13" s="21"/>
      <c r="BC13" s="30">
        <v>3.5474399999999999</v>
      </c>
      <c r="BD13" s="164">
        <f t="shared" si="12"/>
        <v>3.7673812799999999</v>
      </c>
      <c r="BE13" s="164">
        <f t="shared" si="13"/>
        <v>4.0015123199999998</v>
      </c>
      <c r="BG13" s="20">
        <v>121</v>
      </c>
      <c r="BH13" s="21"/>
      <c r="BJ13" s="30">
        <v>3.5474399999999999</v>
      </c>
      <c r="BK13" s="164">
        <f t="shared" si="14"/>
        <v>3.7673812799999999</v>
      </c>
      <c r="BL13" s="164">
        <f t="shared" si="15"/>
        <v>4.0015123199999998</v>
      </c>
      <c r="BN13" s="20">
        <v>121</v>
      </c>
      <c r="BO13" s="21"/>
      <c r="BQ13" s="30">
        <v>3.9711620000000001</v>
      </c>
      <c r="BR13" s="164">
        <f t="shared" si="16"/>
        <v>4.2173740440000005</v>
      </c>
      <c r="BS13" s="164">
        <f t="shared" si="17"/>
        <v>4.4794707359999997</v>
      </c>
      <c r="BU13" s="29">
        <f>+BV12</f>
        <v>194</v>
      </c>
      <c r="BV13" s="28"/>
      <c r="BW13" s="11"/>
      <c r="BX13" s="30">
        <f>+BX12</f>
        <v>2.6116999999999999</v>
      </c>
      <c r="BY13" s="164">
        <f t="shared" si="18"/>
        <v>2.7161680000000001</v>
      </c>
      <c r="BZ13" s="164">
        <f t="shared" si="19"/>
        <v>2.8258594000000001</v>
      </c>
      <c r="CB13" s="29">
        <f>+CC12</f>
        <v>194</v>
      </c>
      <c r="CC13" s="28"/>
      <c r="CD13" s="11"/>
      <c r="CE13" s="30">
        <f>+CE12</f>
        <v>2.6116000000000001</v>
      </c>
      <c r="CF13" s="164">
        <f t="shared" si="20"/>
        <v>2.7160640000000003</v>
      </c>
      <c r="CG13" s="164">
        <f t="shared" si="21"/>
        <v>2.8257512000000005</v>
      </c>
      <c r="CI13" s="29">
        <f>+CJ12</f>
        <v>194</v>
      </c>
      <c r="CJ13" s="28"/>
      <c r="CK13" s="11"/>
      <c r="CL13" s="30">
        <f>+CL12</f>
        <v>2.6116999999999999</v>
      </c>
      <c r="CM13" s="164">
        <f t="shared" si="22"/>
        <v>2.7161680000000001</v>
      </c>
      <c r="CN13" s="164">
        <f t="shared" si="23"/>
        <v>2.8258594000000001</v>
      </c>
      <c r="CP13" s="20">
        <v>84</v>
      </c>
      <c r="CQ13" s="21"/>
      <c r="CS13" s="22">
        <v>2.2036929999999999</v>
      </c>
      <c r="CT13" s="164">
        <f t="shared" si="24"/>
        <v>2.3513404309999997</v>
      </c>
      <c r="CU13" s="164">
        <f>CS13*CU$3</f>
        <v>2.5078026339999995</v>
      </c>
      <c r="CW13" s="20">
        <v>84</v>
      </c>
      <c r="CX13" s="21"/>
      <c r="CZ13" s="30">
        <v>2.2036929999999999</v>
      </c>
      <c r="DA13" s="164">
        <f t="shared" si="25"/>
        <v>2.3513404309999997</v>
      </c>
      <c r="DB13" s="164">
        <f t="shared" si="26"/>
        <v>2.5078026339999995</v>
      </c>
      <c r="DD13" s="166">
        <v>100</v>
      </c>
      <c r="DE13" s="167">
        <v>0</v>
      </c>
      <c r="DF13" s="137"/>
      <c r="DG13" s="30">
        <v>2.1606269999999999</v>
      </c>
      <c r="DH13" s="164">
        <f t="shared" si="27"/>
        <v>2.2859433660000001</v>
      </c>
      <c r="DI13" s="164">
        <f t="shared" si="28"/>
        <v>2.417741613</v>
      </c>
      <c r="DK13" s="166">
        <v>100</v>
      </c>
      <c r="DL13" s="167">
        <v>0</v>
      </c>
      <c r="DN13" s="30">
        <v>1.883624</v>
      </c>
      <c r="DO13" s="164">
        <f>DN13*DO$3</f>
        <v>1.9928741920000002</v>
      </c>
      <c r="DP13" s="164">
        <f t="shared" si="29"/>
        <v>2.107775256</v>
      </c>
      <c r="DR13" s="20">
        <v>80</v>
      </c>
      <c r="DS13" s="21"/>
      <c r="DU13" s="30">
        <v>3.6119349999999999</v>
      </c>
      <c r="DV13" s="164">
        <f t="shared" si="30"/>
        <v>3.8250391649999997</v>
      </c>
      <c r="DW13" s="164">
        <f t="shared" si="31"/>
        <v>4.0489791349999997</v>
      </c>
    </row>
    <row r="14" spans="2:127" x14ac:dyDescent="0.25">
      <c r="B14" s="2" t="s">
        <v>3</v>
      </c>
      <c r="C14" s="2"/>
      <c r="D14" s="2"/>
      <c r="E14" s="2"/>
      <c r="F14" s="6"/>
      <c r="G14" s="6"/>
      <c r="H14" s="6"/>
      <c r="J14" s="2"/>
      <c r="K14" s="2"/>
      <c r="L14" s="2"/>
      <c r="M14" s="6"/>
      <c r="N14" s="6"/>
      <c r="O14" s="6"/>
      <c r="Q14" s="2"/>
      <c r="R14" s="2"/>
      <c r="S14" s="2"/>
      <c r="T14" s="6"/>
      <c r="U14" s="6"/>
      <c r="V14" s="6"/>
      <c r="X14" s="2"/>
      <c r="Y14" s="2"/>
      <c r="Z14" s="2"/>
      <c r="AA14" s="6"/>
      <c r="AB14" s="6"/>
      <c r="AC14" s="6"/>
      <c r="AE14" s="2"/>
      <c r="AF14" s="2"/>
      <c r="AG14" s="2"/>
      <c r="AH14" s="6"/>
      <c r="AI14" s="6"/>
      <c r="AJ14" s="6"/>
      <c r="AL14" s="2"/>
      <c r="AM14" s="2"/>
      <c r="AN14" s="2"/>
      <c r="AO14" s="6"/>
      <c r="AP14" s="6"/>
      <c r="AQ14" s="6"/>
      <c r="AS14" s="2"/>
      <c r="AT14" s="2"/>
      <c r="AU14" s="2"/>
      <c r="AV14" s="6"/>
      <c r="AW14" s="6"/>
      <c r="AX14" s="6"/>
      <c r="AZ14" s="2"/>
      <c r="BA14" s="2"/>
      <c r="BB14" s="2"/>
      <c r="BC14" s="6"/>
      <c r="BD14" s="6"/>
      <c r="BE14" s="6"/>
      <c r="BG14" s="2"/>
      <c r="BH14" s="2"/>
      <c r="BI14" s="2"/>
      <c r="BJ14" s="6"/>
      <c r="BK14" s="6"/>
      <c r="BL14" s="6"/>
      <c r="BN14" s="2"/>
      <c r="BO14" s="2"/>
      <c r="BP14" s="2"/>
      <c r="BQ14" s="6"/>
      <c r="BR14" s="6"/>
      <c r="BS14" s="6"/>
      <c r="BU14" s="2"/>
      <c r="BV14" s="2"/>
      <c r="BW14" s="2"/>
      <c r="BX14" s="6"/>
      <c r="BY14" s="6"/>
      <c r="BZ14" s="6"/>
      <c r="CB14" s="2"/>
      <c r="CC14" s="2"/>
      <c r="CD14" s="2"/>
      <c r="CE14" s="6"/>
      <c r="CF14" s="6"/>
      <c r="CG14" s="6"/>
      <c r="CI14" s="2"/>
      <c r="CJ14" s="2"/>
      <c r="CK14" s="2"/>
      <c r="CL14" s="6"/>
      <c r="CM14" s="6"/>
      <c r="CN14" s="6"/>
      <c r="CP14" s="2"/>
      <c r="CQ14" s="2"/>
      <c r="CR14" s="2"/>
      <c r="CS14" s="6"/>
      <c r="CT14" s="6"/>
      <c r="CU14" s="6"/>
      <c r="CW14" s="2"/>
      <c r="CX14" s="2"/>
      <c r="CY14" s="2"/>
      <c r="CZ14" s="6"/>
      <c r="DA14" s="6"/>
      <c r="DB14" s="6"/>
      <c r="DD14" s="2"/>
      <c r="DE14" s="2"/>
      <c r="DF14" s="2"/>
      <c r="DG14" s="6"/>
      <c r="DH14" s="6"/>
      <c r="DI14" s="6"/>
      <c r="DK14" s="2"/>
      <c r="DL14" s="2"/>
      <c r="DM14" s="2"/>
      <c r="DN14" s="6"/>
      <c r="DO14" s="6"/>
      <c r="DP14" s="6"/>
      <c r="DR14" s="2"/>
      <c r="DS14" s="2"/>
      <c r="DT14" s="2"/>
      <c r="DU14" s="6"/>
      <c r="DV14" s="6"/>
      <c r="DW14" s="6"/>
    </row>
    <row r="15" spans="2:127" x14ac:dyDescent="0.25">
      <c r="B15" s="1" t="s">
        <v>4</v>
      </c>
      <c r="C15" s="20">
        <v>0</v>
      </c>
      <c r="D15" s="21">
        <v>132</v>
      </c>
      <c r="F15" s="22">
        <v>1.197465</v>
      </c>
      <c r="G15" s="164">
        <f t="shared" ref="G15:G23" si="32">F15*G$3</f>
        <v>1.2681154349999999</v>
      </c>
      <c r="H15" s="164">
        <f>F15*H$3</f>
        <v>1.3435557300000001</v>
      </c>
      <c r="J15" s="20">
        <v>0</v>
      </c>
      <c r="K15" s="21">
        <v>132</v>
      </c>
      <c r="M15" s="22">
        <v>1.558684</v>
      </c>
      <c r="N15" s="164">
        <f t="shared" ref="N15:N18" si="33">M15*N$3</f>
        <v>1.7137730579999999</v>
      </c>
      <c r="O15" s="164">
        <f>M15*O$3</f>
        <v>1.8842930876000001</v>
      </c>
      <c r="Q15" s="20">
        <v>0</v>
      </c>
      <c r="R15" s="21">
        <v>132</v>
      </c>
      <c r="T15" s="22">
        <v>1.558683</v>
      </c>
      <c r="U15" s="164">
        <f t="shared" si="4"/>
        <v>1.7137719585</v>
      </c>
      <c r="V15" s="164">
        <f>T15*V$3</f>
        <v>1.8842918787000003</v>
      </c>
      <c r="X15" s="20">
        <v>0</v>
      </c>
      <c r="Y15" s="21">
        <v>132</v>
      </c>
      <c r="AA15" s="22">
        <v>1.521757</v>
      </c>
      <c r="AB15" s="164">
        <f>AA15*AB$3</f>
        <v>1.6739327000000002</v>
      </c>
      <c r="AC15" s="164">
        <f>AA15*AC$3</f>
        <v>1.8396520373000003</v>
      </c>
      <c r="AE15" s="20">
        <v>0</v>
      </c>
      <c r="AF15" s="21">
        <v>132</v>
      </c>
      <c r="AH15" s="22">
        <v>0.94520400000000004</v>
      </c>
      <c r="AI15" s="164">
        <f>AH15*AI$3</f>
        <v>1.0397244000000001</v>
      </c>
      <c r="AJ15" s="164">
        <f>AH15*AJ$3</f>
        <v>1.1426571156000001</v>
      </c>
      <c r="AL15" s="20">
        <v>0</v>
      </c>
      <c r="AM15" s="21">
        <v>181</v>
      </c>
      <c r="AO15" s="22">
        <v>1.3237209999999999</v>
      </c>
      <c r="AP15" s="164">
        <f t="shared" si="8"/>
        <v>1.4057917019999999</v>
      </c>
      <c r="AQ15" s="164">
        <f>AO15*AQ$3</f>
        <v>1.4931572879999997</v>
      </c>
      <c r="AS15" s="20">
        <v>0</v>
      </c>
      <c r="AT15" s="21">
        <v>181</v>
      </c>
      <c r="AV15" s="22">
        <v>1.3237209999999999</v>
      </c>
      <c r="AW15" s="164">
        <f t="shared" si="10"/>
        <v>1.4057917019999999</v>
      </c>
      <c r="AX15" s="164">
        <f>AV15*AX$3</f>
        <v>1.4931572879999997</v>
      </c>
      <c r="AZ15" s="20">
        <v>0</v>
      </c>
      <c r="BA15" s="21">
        <v>181</v>
      </c>
      <c r="BC15" s="22">
        <v>1.3237209999999999</v>
      </c>
      <c r="BD15" s="164">
        <f t="shared" si="12"/>
        <v>1.4057917019999999</v>
      </c>
      <c r="BE15" s="164">
        <f>BC15*BE$3</f>
        <v>1.4931572879999997</v>
      </c>
      <c r="BG15" s="20">
        <v>0</v>
      </c>
      <c r="BH15" s="21">
        <v>181</v>
      </c>
      <c r="BJ15" s="22">
        <v>1.3237209999999999</v>
      </c>
      <c r="BK15" s="164">
        <f t="shared" si="14"/>
        <v>1.4057917019999999</v>
      </c>
      <c r="BL15" s="164">
        <f>BJ15*BL$3</f>
        <v>1.4931572879999997</v>
      </c>
      <c r="BN15" s="20">
        <v>0</v>
      </c>
      <c r="BO15" s="21">
        <v>181</v>
      </c>
      <c r="BQ15" s="22">
        <v>1.3237209999999999</v>
      </c>
      <c r="BR15" s="164">
        <f t="shared" si="16"/>
        <v>1.4057917019999999</v>
      </c>
      <c r="BS15" s="164">
        <f>BQ15*BS$3</f>
        <v>1.4931572879999997</v>
      </c>
      <c r="BU15" s="20">
        <v>0</v>
      </c>
      <c r="BV15" s="21">
        <v>36</v>
      </c>
      <c r="BX15" s="22">
        <v>3.2934999999999999</v>
      </c>
      <c r="BY15" s="164">
        <f t="shared" si="18"/>
        <v>3.4252400000000001</v>
      </c>
      <c r="BZ15" s="164">
        <f>BX15*BZ$3</f>
        <v>3.5635669999999999</v>
      </c>
      <c r="CB15" s="20">
        <v>0</v>
      </c>
      <c r="CC15" s="21">
        <v>36</v>
      </c>
      <c r="CE15" s="22">
        <v>3.2934999999999999</v>
      </c>
      <c r="CF15" s="164">
        <f t="shared" ref="CF15:CF18" si="34">CE15*CF$3</f>
        <v>3.4252400000000001</v>
      </c>
      <c r="CG15" s="164">
        <f>CE15*CG$3</f>
        <v>3.5635669999999999</v>
      </c>
      <c r="CI15" s="20">
        <v>0</v>
      </c>
      <c r="CJ15" s="21">
        <v>36</v>
      </c>
      <c r="CL15" s="22">
        <v>3.2934999999999999</v>
      </c>
      <c r="CM15" s="164">
        <f>CL15*CM$3</f>
        <v>3.4252400000000001</v>
      </c>
      <c r="CN15" s="164">
        <f>CL15*CN$3</f>
        <v>3.5635669999999999</v>
      </c>
      <c r="CP15" s="20">
        <v>0</v>
      </c>
      <c r="CQ15" s="21">
        <v>91</v>
      </c>
      <c r="CS15" s="22">
        <v>0.93498899999999996</v>
      </c>
      <c r="CT15" s="164">
        <f>CS15*CT$3</f>
        <v>0.99763326299999988</v>
      </c>
      <c r="CU15" s="164">
        <f>CS15*CU$3</f>
        <v>1.0640174819999999</v>
      </c>
      <c r="CW15" s="20">
        <v>0</v>
      </c>
      <c r="CX15" s="21">
        <v>91</v>
      </c>
      <c r="CZ15" s="22">
        <v>0.93498899999999996</v>
      </c>
      <c r="DA15" s="164">
        <f>CZ15*DA$3</f>
        <v>0.99763326299999988</v>
      </c>
      <c r="DB15" s="164">
        <f>CZ15*DB$3</f>
        <v>1.0640174819999999</v>
      </c>
      <c r="DD15" s="20">
        <v>0</v>
      </c>
      <c r="DE15" s="21">
        <v>111</v>
      </c>
      <c r="DG15" s="22">
        <v>0.551176</v>
      </c>
      <c r="DH15" s="164">
        <f t="shared" si="27"/>
        <v>0.583144208</v>
      </c>
      <c r="DI15" s="164">
        <f>DG15*DI$3</f>
        <v>0.61676594399999995</v>
      </c>
      <c r="DK15" s="20">
        <v>0</v>
      </c>
      <c r="DL15" s="21">
        <v>111</v>
      </c>
      <c r="DN15" s="22">
        <v>0.551176</v>
      </c>
      <c r="DO15" s="164">
        <f>DN15*DO$3</f>
        <v>0.583144208</v>
      </c>
      <c r="DP15" s="164">
        <f>DN15*DP$3</f>
        <v>0.61676594399999995</v>
      </c>
      <c r="DR15" s="20">
        <v>0</v>
      </c>
      <c r="DS15" s="21">
        <v>120</v>
      </c>
      <c r="DU15" s="22">
        <v>1.7169589999999999</v>
      </c>
      <c r="DV15" s="164">
        <f>DU15*DV$3</f>
        <v>1.8182595809999997</v>
      </c>
      <c r="DW15" s="164">
        <f>DU15*DW$3</f>
        <v>1.924711039</v>
      </c>
    </row>
    <row r="16" spans="2:127" x14ac:dyDescent="0.25">
      <c r="B16" s="1" t="s">
        <v>5</v>
      </c>
      <c r="C16" s="20">
        <v>132</v>
      </c>
      <c r="D16" s="20">
        <v>180</v>
      </c>
      <c r="F16" s="22">
        <v>1.851586</v>
      </c>
      <c r="G16" s="164">
        <f t="shared" si="32"/>
        <v>1.9608295739999999</v>
      </c>
      <c r="H16" s="164">
        <f t="shared" ref="H16:H18" si="35">F16*H$3</f>
        <v>2.0774794920000001</v>
      </c>
      <c r="J16" s="20">
        <v>132</v>
      </c>
      <c r="K16" s="20">
        <v>180</v>
      </c>
      <c r="M16" s="22">
        <v>2.1253090000000001</v>
      </c>
      <c r="N16" s="164">
        <f t="shared" si="33"/>
        <v>2.3367772455</v>
      </c>
      <c r="O16" s="164">
        <f t="shared" ref="O16:O18" si="36">M16*O$3</f>
        <v>2.5692860501000001</v>
      </c>
      <c r="Q16" s="20">
        <v>132</v>
      </c>
      <c r="R16" s="20">
        <v>180</v>
      </c>
      <c r="T16" s="22">
        <v>2.125308</v>
      </c>
      <c r="U16" s="164">
        <f t="shared" si="4"/>
        <v>2.3367761459999996</v>
      </c>
      <c r="V16" s="164">
        <f t="shared" ref="V16:V18" si="37">T16*V$3</f>
        <v>2.5692848412</v>
      </c>
      <c r="X16" s="20">
        <v>132</v>
      </c>
      <c r="Y16" s="20">
        <v>180</v>
      </c>
      <c r="AA16" s="22">
        <v>1.650487</v>
      </c>
      <c r="AB16" s="164">
        <f>AA16*AB$3</f>
        <v>1.8155357000000001</v>
      </c>
      <c r="AC16" s="164">
        <f>AA16*AC$3</f>
        <v>1.9952737343000002</v>
      </c>
      <c r="AE16" s="20">
        <v>132</v>
      </c>
      <c r="AF16" s="20">
        <v>180</v>
      </c>
      <c r="AH16" s="22">
        <v>1.052473</v>
      </c>
      <c r="AI16" s="164">
        <f t="shared" si="6"/>
        <v>1.1577203</v>
      </c>
      <c r="AJ16" s="164">
        <f t="shared" ref="AJ16:AJ18" si="38">AH16*AJ$3</f>
        <v>1.2723346097000001</v>
      </c>
      <c r="AL16" s="20">
        <v>181</v>
      </c>
      <c r="AM16" s="20">
        <v>271</v>
      </c>
      <c r="AO16" s="22">
        <v>3.3093020000000002</v>
      </c>
      <c r="AP16" s="164">
        <f t="shared" si="8"/>
        <v>3.5144787240000004</v>
      </c>
      <c r="AQ16" s="164">
        <f t="shared" ref="AQ16:AQ18" si="39">AO16*AQ$3</f>
        <v>3.7328926559999998</v>
      </c>
      <c r="AS16" s="20">
        <v>181</v>
      </c>
      <c r="AT16" s="20">
        <v>271</v>
      </c>
      <c r="AV16" s="22">
        <v>3.3093020000000002</v>
      </c>
      <c r="AW16" s="164">
        <f t="shared" si="10"/>
        <v>3.5144787240000004</v>
      </c>
      <c r="AX16" s="164">
        <f t="shared" ref="AX16:AX18" si="40">AV16*AX$3</f>
        <v>3.7328926559999998</v>
      </c>
      <c r="AZ16" s="20">
        <v>181</v>
      </c>
      <c r="BA16" s="20">
        <v>271</v>
      </c>
      <c r="BC16" s="22">
        <v>3.3093020000000002</v>
      </c>
      <c r="BD16" s="164">
        <f t="shared" si="12"/>
        <v>3.5144787240000004</v>
      </c>
      <c r="BE16" s="164">
        <f t="shared" ref="BE16:BE18" si="41">BC16*BE$3</f>
        <v>3.7328926559999998</v>
      </c>
      <c r="BG16" s="20">
        <v>181</v>
      </c>
      <c r="BH16" s="20">
        <v>271</v>
      </c>
      <c r="BJ16" s="22">
        <v>3.3093020000000002</v>
      </c>
      <c r="BK16" s="164">
        <f t="shared" si="14"/>
        <v>3.5144787240000004</v>
      </c>
      <c r="BL16" s="164">
        <f t="shared" ref="BL16:BL18" si="42">BJ16*BL$3</f>
        <v>3.7328926559999998</v>
      </c>
      <c r="BN16" s="20">
        <v>181</v>
      </c>
      <c r="BO16" s="20">
        <v>271</v>
      </c>
      <c r="BQ16" s="22">
        <v>3.3093020000000002</v>
      </c>
      <c r="BR16" s="164">
        <f t="shared" si="16"/>
        <v>3.5144787240000004</v>
      </c>
      <c r="BS16" s="164">
        <f t="shared" ref="BS16:BS17" si="43">BQ16*BS$3</f>
        <v>3.7328926559999998</v>
      </c>
      <c r="BU16" s="20">
        <v>36</v>
      </c>
      <c r="BV16" s="20">
        <v>69</v>
      </c>
      <c r="BX16" s="22">
        <v>4.6685999999999996</v>
      </c>
      <c r="BY16" s="164">
        <f t="shared" si="18"/>
        <v>4.8553439999999997</v>
      </c>
      <c r="BZ16" s="164">
        <f t="shared" ref="BZ16:BZ18" si="44">BX16*BZ$3</f>
        <v>5.0514251999999997</v>
      </c>
      <c r="CB16" s="20">
        <v>36</v>
      </c>
      <c r="CC16" s="20">
        <v>69</v>
      </c>
      <c r="CE16" s="22">
        <v>4.6685999999999996</v>
      </c>
      <c r="CF16" s="164">
        <f t="shared" si="34"/>
        <v>4.8553439999999997</v>
      </c>
      <c r="CG16" s="164">
        <f t="shared" ref="CG16:CG18" si="45">CE16*CG$3</f>
        <v>5.0514251999999997</v>
      </c>
      <c r="CI16" s="20">
        <v>36</v>
      </c>
      <c r="CJ16" s="20">
        <v>69</v>
      </c>
      <c r="CL16" s="22">
        <v>4.6685999999999996</v>
      </c>
      <c r="CM16" s="164">
        <f t="shared" ref="CM16:CM18" si="46">CL16*CM$3</f>
        <v>4.8553439999999997</v>
      </c>
      <c r="CN16" s="164">
        <f t="shared" ref="CN16:CN18" si="47">CL16*CN$3</f>
        <v>5.0514251999999997</v>
      </c>
      <c r="CP16" s="20">
        <v>91</v>
      </c>
      <c r="CQ16" s="20">
        <v>151</v>
      </c>
      <c r="CS16" s="22">
        <v>1.4024700000000001</v>
      </c>
      <c r="CT16" s="164">
        <f t="shared" ref="CT16:CT18" si="48">CS16*CT$3</f>
        <v>1.4964354900000001</v>
      </c>
      <c r="CU16" s="164">
        <f>CS16*CU$3</f>
        <v>1.59601086</v>
      </c>
      <c r="CW16" s="20">
        <v>91</v>
      </c>
      <c r="CX16" s="20">
        <v>151</v>
      </c>
      <c r="CZ16" s="22">
        <v>1.4024700000000001</v>
      </c>
      <c r="DA16" s="164">
        <f t="shared" ref="DA16:DA18" si="49">CZ16*DA$3</f>
        <v>1.4964354900000001</v>
      </c>
      <c r="DB16" s="164">
        <f t="shared" ref="DB16:DB18" si="50">CZ16*DB$3</f>
        <v>1.59601086</v>
      </c>
      <c r="DD16" s="20">
        <v>111</v>
      </c>
      <c r="DE16" s="20">
        <v>201</v>
      </c>
      <c r="DG16" s="22">
        <v>0.96423899999999996</v>
      </c>
      <c r="DH16" s="164">
        <f t="shared" si="27"/>
        <v>1.0201648619999999</v>
      </c>
      <c r="DI16" s="164">
        <f t="shared" ref="DI16:DI18" si="51">DG16*DI$3</f>
        <v>1.0789834409999999</v>
      </c>
      <c r="DK16" s="20">
        <v>111</v>
      </c>
      <c r="DL16" s="20">
        <v>201</v>
      </c>
      <c r="DN16" s="22">
        <v>0.96423899999999996</v>
      </c>
      <c r="DO16" s="164">
        <f>DN16*DO$3</f>
        <v>1.0201648619999999</v>
      </c>
      <c r="DP16" s="164">
        <f t="shared" ref="DP16:DP18" si="52">DN16*DP$3</f>
        <v>1.0789834409999999</v>
      </c>
      <c r="DR16" s="20">
        <v>120</v>
      </c>
      <c r="DS16" s="20">
        <v>180</v>
      </c>
      <c r="DU16" s="22">
        <v>2.499139</v>
      </c>
      <c r="DV16" s="164">
        <f t="shared" ref="DV16:DV18" si="53">DU16*DV$3</f>
        <v>2.6465882009999997</v>
      </c>
      <c r="DW16" s="164">
        <f t="shared" ref="DW16:DW18" si="54">DU16*DW$3</f>
        <v>2.801534819</v>
      </c>
    </row>
    <row r="17" spans="2:133" x14ac:dyDescent="0.25">
      <c r="B17" s="1" t="s">
        <v>6</v>
      </c>
      <c r="C17" s="20">
        <v>180</v>
      </c>
      <c r="D17" s="28">
        <f>+C17*2</f>
        <v>360</v>
      </c>
      <c r="F17" s="22">
        <v>2.267541</v>
      </c>
      <c r="G17" s="164">
        <f t="shared" si="32"/>
        <v>2.401325919</v>
      </c>
      <c r="H17" s="164">
        <f t="shared" si="35"/>
        <v>2.5441810020000002</v>
      </c>
      <c r="J17" s="20">
        <v>180</v>
      </c>
      <c r="K17" s="28">
        <f>+J17*2</f>
        <v>360</v>
      </c>
      <c r="M17" s="22">
        <v>2.55037</v>
      </c>
      <c r="N17" s="164">
        <f t="shared" si="33"/>
        <v>2.8041318149999999</v>
      </c>
      <c r="O17" s="164">
        <f t="shared" si="36"/>
        <v>3.0831422930000003</v>
      </c>
      <c r="Q17" s="20">
        <v>180</v>
      </c>
      <c r="R17" s="28">
        <f>+Q17*2</f>
        <v>360</v>
      </c>
      <c r="T17" s="22">
        <v>2.55037</v>
      </c>
      <c r="U17" s="164">
        <f t="shared" si="4"/>
        <v>2.8041318149999999</v>
      </c>
      <c r="V17" s="164">
        <f t="shared" si="37"/>
        <v>3.0831422930000003</v>
      </c>
      <c r="X17" s="20">
        <v>180</v>
      </c>
      <c r="Y17" s="28">
        <f>+X17*2</f>
        <v>360</v>
      </c>
      <c r="AA17" s="22">
        <v>1.930312</v>
      </c>
      <c r="AB17" s="164">
        <f>AA17*AB$3</f>
        <v>2.1233432000000003</v>
      </c>
      <c r="AC17" s="164">
        <f>AA17*AC$3</f>
        <v>2.3335541768000003</v>
      </c>
      <c r="AE17" s="20">
        <v>180</v>
      </c>
      <c r="AF17" s="28">
        <f>+AE17*2</f>
        <v>360</v>
      </c>
      <c r="AH17" s="22">
        <v>1.1871849999999999</v>
      </c>
      <c r="AI17" s="164">
        <f t="shared" si="6"/>
        <v>1.3059035000000001</v>
      </c>
      <c r="AJ17" s="164">
        <f t="shared" si="38"/>
        <v>1.4351879464999999</v>
      </c>
      <c r="AL17" s="20">
        <v>271</v>
      </c>
      <c r="AM17" s="21">
        <v>361</v>
      </c>
      <c r="AO17" s="22">
        <v>3.5740460000000001</v>
      </c>
      <c r="AP17" s="164">
        <f t="shared" si="8"/>
        <v>3.7956368520000003</v>
      </c>
      <c r="AQ17" s="164">
        <f>AO17*AQ$3</f>
        <v>4.0315238879999997</v>
      </c>
      <c r="AS17" s="20">
        <v>271</v>
      </c>
      <c r="AT17" s="21">
        <v>361</v>
      </c>
      <c r="AV17" s="22">
        <v>3.5740460000000001</v>
      </c>
      <c r="AW17" s="164">
        <f t="shared" si="10"/>
        <v>3.7956368520000003</v>
      </c>
      <c r="AX17" s="164">
        <f t="shared" si="40"/>
        <v>4.0315238879999997</v>
      </c>
      <c r="AZ17" s="20">
        <v>271</v>
      </c>
      <c r="BA17" s="21">
        <v>361</v>
      </c>
      <c r="BC17" s="22">
        <v>3.5740460000000001</v>
      </c>
      <c r="BD17" s="164">
        <f t="shared" si="12"/>
        <v>3.7956368520000003</v>
      </c>
      <c r="BE17" s="164">
        <f t="shared" si="41"/>
        <v>4.0315238879999997</v>
      </c>
      <c r="BG17" s="20">
        <v>271</v>
      </c>
      <c r="BH17" s="21">
        <v>361</v>
      </c>
      <c r="BJ17" s="22">
        <v>3.5740460000000001</v>
      </c>
      <c r="BK17" s="164">
        <f t="shared" si="14"/>
        <v>3.7956368520000003</v>
      </c>
      <c r="BL17" s="164">
        <f t="shared" si="42"/>
        <v>4.0315238879999997</v>
      </c>
      <c r="BN17" s="20">
        <v>271</v>
      </c>
      <c r="BO17" s="21">
        <v>361</v>
      </c>
      <c r="BQ17" s="22">
        <v>3.5740460000000001</v>
      </c>
      <c r="BR17" s="164">
        <f t="shared" si="16"/>
        <v>3.7956368520000003</v>
      </c>
      <c r="BS17" s="164">
        <f t="shared" si="43"/>
        <v>4.0315238879999997</v>
      </c>
      <c r="BU17" s="20">
        <v>69</v>
      </c>
      <c r="BV17" s="21">
        <v>101</v>
      </c>
      <c r="BX17" s="22">
        <v>5.9397000000000002</v>
      </c>
      <c r="BY17" s="164">
        <f t="shared" si="18"/>
        <v>6.1772880000000008</v>
      </c>
      <c r="BZ17" s="164">
        <f t="shared" si="44"/>
        <v>6.4267554000000002</v>
      </c>
      <c r="CB17" s="20">
        <v>69</v>
      </c>
      <c r="CC17" s="21">
        <v>101</v>
      </c>
      <c r="CE17" s="22">
        <v>5.9398</v>
      </c>
      <c r="CF17" s="164">
        <f t="shared" si="34"/>
        <v>6.1773920000000002</v>
      </c>
      <c r="CG17" s="164">
        <f t="shared" si="45"/>
        <v>6.4268636000000008</v>
      </c>
      <c r="CI17" s="20">
        <v>69</v>
      </c>
      <c r="CJ17" s="21">
        <v>101</v>
      </c>
      <c r="CL17" s="22">
        <v>5.9398</v>
      </c>
      <c r="CM17" s="164">
        <f t="shared" si="46"/>
        <v>6.1773920000000002</v>
      </c>
      <c r="CN17" s="164">
        <f t="shared" si="47"/>
        <v>6.4268636000000008</v>
      </c>
      <c r="CP17" s="20">
        <v>151</v>
      </c>
      <c r="CQ17" s="21">
        <v>201</v>
      </c>
      <c r="CS17" s="22">
        <v>1.7468189999999999</v>
      </c>
      <c r="CT17" s="164">
        <f t="shared" si="48"/>
        <v>1.8638558729999999</v>
      </c>
      <c r="CU17" s="164">
        <f>CS17*CU$3</f>
        <v>1.9878800219999997</v>
      </c>
      <c r="CW17" s="20">
        <v>151</v>
      </c>
      <c r="CX17" s="21">
        <v>201</v>
      </c>
      <c r="CZ17" s="22">
        <v>1.7468189999999999</v>
      </c>
      <c r="DA17" s="164">
        <f t="shared" si="49"/>
        <v>1.8638558729999999</v>
      </c>
      <c r="DB17" s="164">
        <f t="shared" si="50"/>
        <v>1.9878800219999997</v>
      </c>
      <c r="DD17" s="20">
        <v>201</v>
      </c>
      <c r="DE17" s="21">
        <v>301</v>
      </c>
      <c r="DG17" s="22">
        <v>1.329617</v>
      </c>
      <c r="DH17" s="164">
        <f t="shared" si="27"/>
        <v>1.4067347860000001</v>
      </c>
      <c r="DI17" s="164">
        <f t="shared" si="51"/>
        <v>1.4878414230000001</v>
      </c>
      <c r="DK17" s="20">
        <v>201</v>
      </c>
      <c r="DL17" s="21">
        <v>301</v>
      </c>
      <c r="DN17" s="22">
        <v>1.218815</v>
      </c>
      <c r="DO17" s="164">
        <f>DN17*DO$3</f>
        <v>1.28950627</v>
      </c>
      <c r="DP17" s="164">
        <f t="shared" si="52"/>
        <v>1.363853985</v>
      </c>
      <c r="DR17" s="20">
        <v>180</v>
      </c>
      <c r="DS17" s="21">
        <v>240</v>
      </c>
      <c r="DU17" s="22">
        <v>2.998942</v>
      </c>
      <c r="DV17" s="164">
        <f t="shared" si="53"/>
        <v>3.175879578</v>
      </c>
      <c r="DW17" s="164">
        <f t="shared" si="54"/>
        <v>3.3618139820000001</v>
      </c>
    </row>
    <row r="18" spans="2:133" x14ac:dyDescent="0.25">
      <c r="B18" s="1" t="s">
        <v>102</v>
      </c>
      <c r="C18" s="29">
        <f>+D17</f>
        <v>360</v>
      </c>
      <c r="D18" s="28"/>
      <c r="E18" s="11"/>
      <c r="F18" s="30">
        <f>+F17</f>
        <v>2.267541</v>
      </c>
      <c r="G18" s="164">
        <f t="shared" si="32"/>
        <v>2.401325919</v>
      </c>
      <c r="H18" s="164">
        <f t="shared" si="35"/>
        <v>2.5441810020000002</v>
      </c>
      <c r="J18" s="29">
        <f>+K17</f>
        <v>360</v>
      </c>
      <c r="K18" s="28"/>
      <c r="L18" s="11"/>
      <c r="M18" s="30">
        <f>+M17</f>
        <v>2.55037</v>
      </c>
      <c r="N18" s="164">
        <f t="shared" si="33"/>
        <v>2.8041318149999999</v>
      </c>
      <c r="O18" s="164">
        <f t="shared" si="36"/>
        <v>3.0831422930000003</v>
      </c>
      <c r="Q18" s="29">
        <f>+R17</f>
        <v>360</v>
      </c>
      <c r="R18" s="28"/>
      <c r="S18" s="11"/>
      <c r="T18" s="30">
        <f>+T17</f>
        <v>2.55037</v>
      </c>
      <c r="U18" s="164">
        <f t="shared" si="4"/>
        <v>2.8041318149999999</v>
      </c>
      <c r="V18" s="164">
        <f t="shared" si="37"/>
        <v>3.0831422930000003</v>
      </c>
      <c r="X18" s="29">
        <f>+Y17</f>
        <v>360</v>
      </c>
      <c r="Y18" s="28"/>
      <c r="Z18" s="11"/>
      <c r="AA18" s="30">
        <f>+AA17</f>
        <v>1.930312</v>
      </c>
      <c r="AB18" s="164">
        <f>AA18*AB$3</f>
        <v>2.1233432000000003</v>
      </c>
      <c r="AC18" s="164">
        <f>AA18*AC$3</f>
        <v>2.3335541768000003</v>
      </c>
      <c r="AE18" s="29">
        <f>+AF17</f>
        <v>360</v>
      </c>
      <c r="AF18" s="28"/>
      <c r="AG18" s="11"/>
      <c r="AH18" s="30">
        <f>+AH17</f>
        <v>1.1871849999999999</v>
      </c>
      <c r="AI18" s="164">
        <f t="shared" si="6"/>
        <v>1.3059035000000001</v>
      </c>
      <c r="AJ18" s="164">
        <f t="shared" si="38"/>
        <v>1.4351879464999999</v>
      </c>
      <c r="AL18" s="21">
        <v>361</v>
      </c>
      <c r="AM18" s="21"/>
      <c r="AO18" s="30">
        <v>3.9711620000000001</v>
      </c>
      <c r="AP18" s="164">
        <f t="shared" si="8"/>
        <v>4.2173740440000005</v>
      </c>
      <c r="AQ18" s="164">
        <f t="shared" si="39"/>
        <v>4.4794707359999997</v>
      </c>
      <c r="AS18" s="21">
        <v>361</v>
      </c>
      <c r="AT18" s="21"/>
      <c r="AV18" s="30">
        <v>3.9711620000000001</v>
      </c>
      <c r="AW18" s="164">
        <f t="shared" si="10"/>
        <v>4.2173740440000005</v>
      </c>
      <c r="AX18" s="164">
        <f t="shared" si="40"/>
        <v>4.4794707359999997</v>
      </c>
      <c r="AZ18" s="21">
        <v>361</v>
      </c>
      <c r="BA18" s="21"/>
      <c r="BC18" s="30">
        <v>3.9711620000000001</v>
      </c>
      <c r="BD18" s="164">
        <f t="shared" si="12"/>
        <v>4.2173740440000005</v>
      </c>
      <c r="BE18" s="164">
        <f t="shared" si="41"/>
        <v>4.4794707359999997</v>
      </c>
      <c r="BG18" s="21">
        <v>361</v>
      </c>
      <c r="BH18" s="21"/>
      <c r="BJ18" s="30">
        <v>3.9711620000000001</v>
      </c>
      <c r="BK18" s="164">
        <f t="shared" si="14"/>
        <v>4.2173740440000005</v>
      </c>
      <c r="BL18" s="164">
        <f t="shared" si="42"/>
        <v>4.4794707359999997</v>
      </c>
      <c r="BN18" s="21">
        <v>361</v>
      </c>
      <c r="BO18" s="21"/>
      <c r="BQ18" s="30">
        <v>3.9711620000000001</v>
      </c>
      <c r="BR18" s="164">
        <f t="shared" si="16"/>
        <v>4.2173740440000005</v>
      </c>
      <c r="BS18" s="164">
        <f>BQ18*BS$3</f>
        <v>4.4794707359999997</v>
      </c>
      <c r="BU18" s="20">
        <v>101</v>
      </c>
      <c r="BV18" s="21"/>
      <c r="BX18" s="30">
        <v>7.5114999999999998</v>
      </c>
      <c r="BY18" s="164">
        <f t="shared" si="18"/>
        <v>7.81196</v>
      </c>
      <c r="BZ18" s="164">
        <f t="shared" si="44"/>
        <v>8.1274429999999995</v>
      </c>
      <c r="CB18" s="20">
        <v>101</v>
      </c>
      <c r="CC18" s="21"/>
      <c r="CE18" s="30">
        <v>7.5115999999999996</v>
      </c>
      <c r="CF18" s="164">
        <f t="shared" si="34"/>
        <v>7.8120639999999995</v>
      </c>
      <c r="CG18" s="164">
        <f t="shared" si="45"/>
        <v>8.127551200000001</v>
      </c>
      <c r="CI18" s="20">
        <v>101</v>
      </c>
      <c r="CJ18" s="21"/>
      <c r="CL18" s="30">
        <v>7.5115999999999996</v>
      </c>
      <c r="CM18" s="164">
        <f t="shared" si="46"/>
        <v>7.8120639999999995</v>
      </c>
      <c r="CN18" s="164">
        <f t="shared" si="47"/>
        <v>8.127551200000001</v>
      </c>
      <c r="CP18" s="20">
        <v>201</v>
      </c>
      <c r="CQ18" s="21"/>
      <c r="CS18" s="22">
        <v>2.2036929999999999</v>
      </c>
      <c r="CT18" s="164">
        <f t="shared" si="48"/>
        <v>2.3513404309999997</v>
      </c>
      <c r="CU18" s="164">
        <f>CS18*CU$3</f>
        <v>2.5078026339999995</v>
      </c>
      <c r="CW18" s="20">
        <v>201</v>
      </c>
      <c r="CX18" s="21"/>
      <c r="CZ18" s="30">
        <v>2.2036929999999999</v>
      </c>
      <c r="DA18" s="164">
        <f t="shared" si="49"/>
        <v>2.3513404309999997</v>
      </c>
      <c r="DB18" s="164">
        <f t="shared" si="50"/>
        <v>2.5078026339999995</v>
      </c>
      <c r="DD18" s="20">
        <v>301</v>
      </c>
      <c r="DE18" s="21"/>
      <c r="DG18" s="30">
        <v>1.883624</v>
      </c>
      <c r="DH18" s="164">
        <f t="shared" si="27"/>
        <v>1.9928741920000002</v>
      </c>
      <c r="DI18" s="164">
        <f t="shared" si="51"/>
        <v>2.107775256</v>
      </c>
      <c r="DK18" s="20">
        <v>301</v>
      </c>
      <c r="DL18" s="21"/>
      <c r="DN18" s="30">
        <v>1.6066199999999999</v>
      </c>
      <c r="DO18" s="164">
        <f>DN18*DO$3</f>
        <v>1.6998039600000001</v>
      </c>
      <c r="DP18" s="164">
        <f t="shared" si="52"/>
        <v>1.7978077799999999</v>
      </c>
      <c r="DR18" s="20">
        <v>240</v>
      </c>
      <c r="DS18" s="21"/>
      <c r="DU18" s="30">
        <v>3.83203</v>
      </c>
      <c r="DV18" s="164">
        <f t="shared" si="53"/>
        <v>4.0581197700000002</v>
      </c>
      <c r="DW18" s="164">
        <f t="shared" si="54"/>
        <v>4.2957056299999996</v>
      </c>
    </row>
    <row r="19" spans="2:133" x14ac:dyDescent="0.25">
      <c r="B19" s="4" t="s">
        <v>7</v>
      </c>
      <c r="F19" s="7"/>
      <c r="G19" s="7"/>
      <c r="H19" s="7"/>
      <c r="M19" s="7"/>
      <c r="N19" s="7"/>
      <c r="O19" s="7"/>
      <c r="T19" s="7"/>
      <c r="U19" s="7"/>
      <c r="V19" s="7"/>
      <c r="AA19" s="7"/>
      <c r="AB19" s="7"/>
      <c r="AC19" s="7"/>
      <c r="AH19" s="7"/>
      <c r="AI19" s="7"/>
      <c r="AJ19" s="7"/>
      <c r="AO19" s="7"/>
      <c r="AP19" s="7"/>
      <c r="AQ19" s="7"/>
      <c r="AV19" s="7"/>
      <c r="AW19" s="7"/>
      <c r="AX19" s="7"/>
      <c r="BC19" s="7"/>
      <c r="BD19" s="7"/>
      <c r="BE19" s="7"/>
      <c r="BJ19" s="7"/>
      <c r="BK19" s="7"/>
      <c r="BL19" s="7"/>
      <c r="BQ19" s="7"/>
      <c r="BR19" s="7"/>
      <c r="BS19" s="7"/>
      <c r="BU19" t="s">
        <v>103</v>
      </c>
      <c r="BX19" s="7"/>
      <c r="BY19" s="7"/>
      <c r="BZ19" s="7"/>
      <c r="CB19" t="s">
        <v>103</v>
      </c>
      <c r="CE19" s="7"/>
      <c r="CF19" s="7"/>
      <c r="CG19" s="7"/>
      <c r="CI19" t="s">
        <v>103</v>
      </c>
      <c r="CL19" s="7"/>
      <c r="CM19" s="7"/>
      <c r="CN19" s="7"/>
      <c r="CS19" s="7"/>
      <c r="CT19" s="7"/>
      <c r="CU19" s="7"/>
      <c r="CZ19" s="7"/>
      <c r="DA19" s="7"/>
      <c r="DB19" s="7"/>
      <c r="DG19" s="7"/>
      <c r="DH19" s="7"/>
      <c r="DI19" s="7"/>
      <c r="DN19" s="7"/>
      <c r="DO19" s="7"/>
      <c r="DP19" s="7"/>
      <c r="DU19" s="7"/>
      <c r="DV19" s="7"/>
      <c r="DW19" s="7"/>
    </row>
    <row r="20" spans="2:133" x14ac:dyDescent="0.25">
      <c r="B20" s="1" t="s">
        <v>4</v>
      </c>
      <c r="C20" s="21">
        <v>0</v>
      </c>
      <c r="D20" s="21">
        <v>250</v>
      </c>
      <c r="F20" s="22">
        <v>1.197465</v>
      </c>
      <c r="G20" s="164">
        <f t="shared" si="32"/>
        <v>1.2681154349999999</v>
      </c>
      <c r="H20" s="164">
        <f>F20*H$3</f>
        <v>1.3435557300000001</v>
      </c>
      <c r="J20" s="21">
        <v>0</v>
      </c>
      <c r="K20" s="21">
        <v>132</v>
      </c>
      <c r="M20" s="22">
        <v>1.558684</v>
      </c>
      <c r="N20" s="164">
        <f t="shared" ref="N20:N23" si="55">M20*N$3</f>
        <v>1.7137730579999999</v>
      </c>
      <c r="O20" s="164">
        <f>M20*O$3</f>
        <v>1.8842930876000001</v>
      </c>
      <c r="Q20" s="21">
        <v>0</v>
      </c>
      <c r="R20" s="21">
        <v>132</v>
      </c>
      <c r="T20" s="22">
        <v>1.558683</v>
      </c>
      <c r="U20" s="164">
        <f t="shared" si="4"/>
        <v>1.7137719585</v>
      </c>
      <c r="V20" s="164">
        <f>T20*V$3</f>
        <v>1.8842918787000003</v>
      </c>
      <c r="X20" s="21">
        <v>0</v>
      </c>
      <c r="Y20" s="21">
        <v>182</v>
      </c>
      <c r="AA20" s="22">
        <v>1.521757</v>
      </c>
      <c r="AB20" s="164">
        <f>AA20*AB$3</f>
        <v>1.6739327000000002</v>
      </c>
      <c r="AC20" s="164">
        <f>AA20*AC$3</f>
        <v>1.8396520373000003</v>
      </c>
      <c r="AE20" s="21">
        <v>0</v>
      </c>
      <c r="AF20" s="21">
        <v>182</v>
      </c>
      <c r="AH20" s="22">
        <v>0.94520400000000004</v>
      </c>
      <c r="AI20" s="164">
        <f t="shared" si="6"/>
        <v>1.0397244000000001</v>
      </c>
      <c r="AJ20" s="164">
        <f>AH20*AJ$3</f>
        <v>1.1426571156000001</v>
      </c>
      <c r="AL20" s="28">
        <v>0</v>
      </c>
      <c r="AM20" s="28">
        <v>181</v>
      </c>
      <c r="AO20" s="22">
        <v>2.6018789999999998</v>
      </c>
      <c r="AP20" s="164">
        <f t="shared" si="8"/>
        <v>2.763195498</v>
      </c>
      <c r="AQ20" s="164">
        <f>AO20*AQ$3</f>
        <v>2.9349195119999996</v>
      </c>
      <c r="AS20" s="28">
        <v>0</v>
      </c>
      <c r="AT20" s="28">
        <v>181</v>
      </c>
      <c r="AV20" s="22">
        <v>2.6018789999999998</v>
      </c>
      <c r="AW20" s="164">
        <f t="shared" si="10"/>
        <v>2.763195498</v>
      </c>
      <c r="AX20" s="164">
        <f>AV20*AX$3</f>
        <v>2.9349195119999996</v>
      </c>
      <c r="AZ20" s="28">
        <v>0</v>
      </c>
      <c r="BA20" s="28">
        <v>181</v>
      </c>
      <c r="BC20" s="22">
        <v>2.6018789999999998</v>
      </c>
      <c r="BD20" s="164">
        <f t="shared" si="12"/>
        <v>2.763195498</v>
      </c>
      <c r="BE20" s="164">
        <f>BC20*BE$3</f>
        <v>2.9349195119999996</v>
      </c>
      <c r="BG20" s="28">
        <v>0</v>
      </c>
      <c r="BH20" s="28">
        <v>181</v>
      </c>
      <c r="BJ20" s="22">
        <v>2.6018789999999998</v>
      </c>
      <c r="BK20" s="164">
        <f t="shared" si="14"/>
        <v>2.763195498</v>
      </c>
      <c r="BL20" s="164">
        <f>BJ20*BL$3</f>
        <v>2.9349195119999996</v>
      </c>
      <c r="BN20" s="28">
        <v>0</v>
      </c>
      <c r="BO20" s="28">
        <v>181</v>
      </c>
      <c r="BQ20" s="22">
        <v>2.6018789999999998</v>
      </c>
      <c r="BR20" s="164">
        <f t="shared" si="16"/>
        <v>2.763195498</v>
      </c>
      <c r="BS20" s="164">
        <f>BQ20*BS$3</f>
        <v>2.9349195119999996</v>
      </c>
      <c r="BU20" s="21">
        <v>0</v>
      </c>
      <c r="BV20" s="21">
        <v>61</v>
      </c>
      <c r="BX20" s="22">
        <v>1.5623</v>
      </c>
      <c r="BY20" s="164">
        <f t="shared" si="18"/>
        <v>1.624792</v>
      </c>
      <c r="BZ20" s="164">
        <f>BX20*BZ$3</f>
        <v>1.6904086</v>
      </c>
      <c r="CB20" s="21">
        <v>0</v>
      </c>
      <c r="CC20" s="21">
        <v>61</v>
      </c>
      <c r="CE20" s="22">
        <v>1.5624</v>
      </c>
      <c r="CF20" s="164">
        <f t="shared" ref="CF20:CF23" si="56">CE20*CF$3</f>
        <v>1.6248960000000001</v>
      </c>
      <c r="CG20" s="164">
        <f>CE20*CG$3</f>
        <v>1.6905168000000002</v>
      </c>
      <c r="CI20" s="21">
        <v>0</v>
      </c>
      <c r="CJ20" s="21">
        <v>61</v>
      </c>
      <c r="CL20" s="22">
        <v>1.5624</v>
      </c>
      <c r="CM20" s="164">
        <f>CL20*CM$3</f>
        <v>1.6248960000000001</v>
      </c>
      <c r="CN20" s="164">
        <f>CL20*CN$3</f>
        <v>1.6905168000000002</v>
      </c>
      <c r="CP20" s="21">
        <v>0</v>
      </c>
      <c r="CQ20" s="21">
        <v>101</v>
      </c>
      <c r="CS20" s="22">
        <v>0.93498899999999996</v>
      </c>
      <c r="CT20" s="164">
        <f>CS20*CT$3</f>
        <v>0.99763326299999988</v>
      </c>
      <c r="CU20" s="164">
        <f>CS20*CU$3</f>
        <v>1.0640174819999999</v>
      </c>
      <c r="CW20" s="21">
        <v>0</v>
      </c>
      <c r="CX20" s="21">
        <v>101</v>
      </c>
      <c r="CZ20" s="22">
        <v>0.93498899999999996</v>
      </c>
      <c r="DA20" s="164">
        <f>CZ20*DA$3</f>
        <v>0.99763326299999988</v>
      </c>
      <c r="DB20" s="164">
        <f>CZ20*DB$3</f>
        <v>1.0640174819999999</v>
      </c>
      <c r="DD20" s="21">
        <v>0</v>
      </c>
      <c r="DE20" s="21">
        <v>111</v>
      </c>
      <c r="DG20" s="22">
        <v>0.96397200000000005</v>
      </c>
      <c r="DH20" s="164">
        <f>DG20*DH$3</f>
        <v>1.0198823760000002</v>
      </c>
      <c r="DI20" s="164">
        <f>DG20*DI$3</f>
        <v>1.078684668</v>
      </c>
      <c r="DK20" s="21">
        <v>0</v>
      </c>
      <c r="DL20" s="21">
        <v>111</v>
      </c>
      <c r="DN20" s="22">
        <v>0.96397200000000005</v>
      </c>
      <c r="DO20" s="164">
        <f>DN20*DO$3</f>
        <v>1.0198823760000002</v>
      </c>
      <c r="DP20" s="164">
        <f>DN20*DP$3</f>
        <v>1.078684668</v>
      </c>
      <c r="DR20" s="21">
        <v>0</v>
      </c>
      <c r="DS20" s="21">
        <v>120</v>
      </c>
      <c r="DU20" s="22">
        <v>1.997625</v>
      </c>
      <c r="DV20" s="164">
        <f>DU20*DV$3</f>
        <v>2.1154848749999999</v>
      </c>
      <c r="DW20" s="164">
        <f>DU20*DW$3</f>
        <v>2.2393376250000001</v>
      </c>
    </row>
    <row r="21" spans="2:133" x14ac:dyDescent="0.25">
      <c r="B21" s="1" t="s">
        <v>5</v>
      </c>
      <c r="C21" s="21">
        <v>250</v>
      </c>
      <c r="D21" s="28">
        <f>+C21*2</f>
        <v>500</v>
      </c>
      <c r="F21" s="22">
        <v>2.267541</v>
      </c>
      <c r="G21" s="164">
        <f t="shared" si="32"/>
        <v>2.401325919</v>
      </c>
      <c r="H21" s="164">
        <f t="shared" ref="H21:H23" si="57">F21*H$3</f>
        <v>2.5441810020000002</v>
      </c>
      <c r="J21" s="21">
        <v>132</v>
      </c>
      <c r="K21" s="21">
        <v>180</v>
      </c>
      <c r="M21" s="22">
        <v>2.1253090000000001</v>
      </c>
      <c r="N21" s="164">
        <f t="shared" si="55"/>
        <v>2.3367772455</v>
      </c>
      <c r="O21" s="164">
        <f t="shared" ref="O21:O23" si="58">M21*O$3</f>
        <v>2.5692860501000001</v>
      </c>
      <c r="Q21" s="21">
        <v>132</v>
      </c>
      <c r="R21" s="21">
        <v>180</v>
      </c>
      <c r="T21" s="22">
        <v>2.125308</v>
      </c>
      <c r="U21" s="164">
        <f t="shared" si="4"/>
        <v>2.3367761459999996</v>
      </c>
      <c r="V21" s="164">
        <f t="shared" ref="V21:V23" si="59">T21*V$3</f>
        <v>2.5692848412</v>
      </c>
      <c r="X21" s="21">
        <v>182</v>
      </c>
      <c r="Y21" s="21">
        <v>255</v>
      </c>
      <c r="AA21" s="22">
        <v>1.650487</v>
      </c>
      <c r="AB21" s="164">
        <f>AA21*AB$3</f>
        <v>1.8155357000000001</v>
      </c>
      <c r="AC21" s="164">
        <f>AA21*AC$3</f>
        <v>1.9952737343000002</v>
      </c>
      <c r="AE21" s="21">
        <v>182</v>
      </c>
      <c r="AF21" s="21">
        <v>255</v>
      </c>
      <c r="AH21" s="22">
        <v>1.052473</v>
      </c>
      <c r="AI21" s="164">
        <f t="shared" si="6"/>
        <v>1.1577203</v>
      </c>
      <c r="AJ21" s="164">
        <f t="shared" ref="AJ21:AJ23" si="60">AH21*AJ$3</f>
        <v>1.2723346097000001</v>
      </c>
      <c r="AL21" s="28">
        <v>181</v>
      </c>
      <c r="AM21" s="28">
        <v>271</v>
      </c>
      <c r="AO21" s="22">
        <f>+AO20</f>
        <v>2.6018789999999998</v>
      </c>
      <c r="AP21" s="164">
        <f t="shared" si="8"/>
        <v>2.763195498</v>
      </c>
      <c r="AQ21" s="164">
        <f t="shared" ref="AQ21:AQ23" si="61">AO21*AQ$3</f>
        <v>2.9349195119999996</v>
      </c>
      <c r="AS21" s="28">
        <v>181</v>
      </c>
      <c r="AT21" s="28">
        <v>271</v>
      </c>
      <c r="AV21" s="22">
        <f>+AV20</f>
        <v>2.6018789999999998</v>
      </c>
      <c r="AW21" s="164">
        <f t="shared" si="10"/>
        <v>2.763195498</v>
      </c>
      <c r="AX21" s="164">
        <f t="shared" ref="AX21:AX23" si="62">AV21*AX$3</f>
        <v>2.9349195119999996</v>
      </c>
      <c r="AZ21" s="28">
        <v>181</v>
      </c>
      <c r="BA21" s="28">
        <v>271</v>
      </c>
      <c r="BC21" s="22">
        <f>+BC20</f>
        <v>2.6018789999999998</v>
      </c>
      <c r="BD21" s="164">
        <f t="shared" si="12"/>
        <v>2.763195498</v>
      </c>
      <c r="BE21" s="164">
        <f t="shared" ref="BE21:BE23" si="63">BC21*BE$3</f>
        <v>2.9349195119999996</v>
      </c>
      <c r="BG21" s="28">
        <v>181</v>
      </c>
      <c r="BH21" s="28">
        <v>271</v>
      </c>
      <c r="BJ21" s="22">
        <f>+BJ20</f>
        <v>2.6018789999999998</v>
      </c>
      <c r="BK21" s="164">
        <f t="shared" si="14"/>
        <v>2.763195498</v>
      </c>
      <c r="BL21" s="164">
        <f t="shared" ref="BL21:BL23" si="64">BJ21*BL$3</f>
        <v>2.9349195119999996</v>
      </c>
      <c r="BN21" s="28">
        <v>181</v>
      </c>
      <c r="BO21" s="28">
        <v>271</v>
      </c>
      <c r="BQ21" s="22">
        <f>+BQ20</f>
        <v>2.6018789999999998</v>
      </c>
      <c r="BR21" s="164">
        <f t="shared" si="16"/>
        <v>2.763195498</v>
      </c>
      <c r="BS21" s="164">
        <f t="shared" ref="BS21:BS23" si="65">BQ21*BS$3</f>
        <v>2.9349195119999996</v>
      </c>
      <c r="BU21" s="21">
        <v>61</v>
      </c>
      <c r="BV21" s="21">
        <v>111</v>
      </c>
      <c r="BX21" s="22">
        <v>2.496</v>
      </c>
      <c r="BY21" s="164">
        <f t="shared" si="18"/>
        <v>2.5958399999999999</v>
      </c>
      <c r="BZ21" s="164">
        <f t="shared" ref="BZ21:BZ23" si="66">BX21*BZ$3</f>
        <v>2.700672</v>
      </c>
      <c r="CB21" s="21">
        <v>61</v>
      </c>
      <c r="CC21" s="21">
        <v>111</v>
      </c>
      <c r="CE21" s="22">
        <v>2.496</v>
      </c>
      <c r="CF21" s="164">
        <f t="shared" si="56"/>
        <v>2.5958399999999999</v>
      </c>
      <c r="CG21" s="164">
        <f t="shared" ref="CG21:CG23" si="67">CE21*CG$3</f>
        <v>2.700672</v>
      </c>
      <c r="CI21" s="21">
        <v>61</v>
      </c>
      <c r="CJ21" s="21">
        <v>111</v>
      </c>
      <c r="CL21" s="22">
        <v>2.496</v>
      </c>
      <c r="CM21" s="164">
        <f t="shared" ref="CM21:CM23" si="68">CL21*CM$3</f>
        <v>2.5958399999999999</v>
      </c>
      <c r="CN21" s="164">
        <f t="shared" ref="CN21:CN23" si="69">CL21*CN$3</f>
        <v>2.700672</v>
      </c>
      <c r="CP21" s="21">
        <v>101</v>
      </c>
      <c r="CQ21" s="21">
        <v>151</v>
      </c>
      <c r="CS21" s="22">
        <v>1.4024700000000001</v>
      </c>
      <c r="CT21" s="164">
        <f t="shared" ref="CT21:CT23" si="70">CS21*CT$3</f>
        <v>1.4964354900000001</v>
      </c>
      <c r="CU21" s="164">
        <f>CS21*CU$3</f>
        <v>1.59601086</v>
      </c>
      <c r="CW21" s="21">
        <v>101</v>
      </c>
      <c r="CX21" s="21">
        <v>151</v>
      </c>
      <c r="CZ21" s="22">
        <v>1.4024700000000001</v>
      </c>
      <c r="DA21" s="164">
        <f t="shared" ref="DA21:DA23" si="71">CZ21*DA$3</f>
        <v>1.4964354900000001</v>
      </c>
      <c r="DB21" s="164">
        <f t="shared" ref="DB21:DB23" si="72">CZ21*DB$3</f>
        <v>1.59601086</v>
      </c>
      <c r="DD21" s="21">
        <v>111</v>
      </c>
      <c r="DE21" s="21">
        <v>201</v>
      </c>
      <c r="DG21" s="22">
        <v>1.662021</v>
      </c>
      <c r="DH21" s="164">
        <f t="shared" si="27"/>
        <v>1.7584182180000001</v>
      </c>
      <c r="DI21" s="164">
        <f t="shared" ref="DI21:DI23" si="73">DG21*DI$3</f>
        <v>1.859801499</v>
      </c>
      <c r="DK21" s="21">
        <v>111</v>
      </c>
      <c r="DL21" s="21">
        <v>201</v>
      </c>
      <c r="DN21" s="22">
        <v>1.662021</v>
      </c>
      <c r="DO21" s="164">
        <f>DN21*DO$3</f>
        <v>1.7584182180000001</v>
      </c>
      <c r="DP21" s="164">
        <f t="shared" ref="DP21:DP23" si="74">DN21*DP$3</f>
        <v>1.859801499</v>
      </c>
      <c r="DR21" s="21">
        <v>120</v>
      </c>
      <c r="DS21" s="21">
        <v>180</v>
      </c>
      <c r="DU21" s="22">
        <v>3.2410510000000001</v>
      </c>
      <c r="DV21" s="164">
        <f t="shared" ref="DV21:DV23" si="75">DU21*DV$3</f>
        <v>3.4322730089999998</v>
      </c>
      <c r="DW21" s="164">
        <f t="shared" ref="DW21:DW23" si="76">DU21*DW$3</f>
        <v>3.6332181710000002</v>
      </c>
    </row>
    <row r="22" spans="2:133" x14ac:dyDescent="0.25">
      <c r="B22" s="1" t="s">
        <v>6</v>
      </c>
      <c r="C22" s="28">
        <f>+D21</f>
        <v>500</v>
      </c>
      <c r="D22" s="28">
        <f>+C22*2</f>
        <v>1000</v>
      </c>
      <c r="F22" s="22">
        <f>+F21</f>
        <v>2.267541</v>
      </c>
      <c r="G22" s="164">
        <f t="shared" si="32"/>
        <v>2.401325919</v>
      </c>
      <c r="H22" s="164">
        <f t="shared" si="57"/>
        <v>2.5441810020000002</v>
      </c>
      <c r="J22" s="21">
        <v>180</v>
      </c>
      <c r="K22" s="28">
        <f>+J22*2</f>
        <v>360</v>
      </c>
      <c r="M22" s="22">
        <v>2.55037</v>
      </c>
      <c r="N22" s="164">
        <f t="shared" si="55"/>
        <v>2.8041318149999999</v>
      </c>
      <c r="O22" s="164">
        <f t="shared" si="58"/>
        <v>3.0831422930000003</v>
      </c>
      <c r="Q22" s="21">
        <v>180</v>
      </c>
      <c r="R22" s="28">
        <f>+Q22*2</f>
        <v>360</v>
      </c>
      <c r="T22" s="22">
        <v>2.55037</v>
      </c>
      <c r="U22" s="164">
        <f t="shared" si="4"/>
        <v>2.8041318149999999</v>
      </c>
      <c r="V22" s="164">
        <f t="shared" si="59"/>
        <v>3.0831422930000003</v>
      </c>
      <c r="X22" s="21">
        <v>255</v>
      </c>
      <c r="Y22" s="28">
        <f>+X22*2</f>
        <v>510</v>
      </c>
      <c r="AA22" s="22">
        <v>1.930312</v>
      </c>
      <c r="AB22" s="164">
        <f>AA22*AB$3</f>
        <v>2.1233432000000003</v>
      </c>
      <c r="AC22" s="164">
        <f>AA22*AC$3</f>
        <v>2.3335541768000003</v>
      </c>
      <c r="AE22" s="21">
        <v>255</v>
      </c>
      <c r="AF22" s="28">
        <f>+AE22*2</f>
        <v>510</v>
      </c>
      <c r="AH22" s="22">
        <v>1.1871849999999999</v>
      </c>
      <c r="AI22" s="164">
        <f t="shared" si="6"/>
        <v>1.3059035000000001</v>
      </c>
      <c r="AJ22" s="164">
        <f t="shared" si="60"/>
        <v>1.4351879464999999</v>
      </c>
      <c r="AL22" s="28">
        <v>271</v>
      </c>
      <c r="AM22" s="28">
        <v>361</v>
      </c>
      <c r="AO22" s="22">
        <f>+AO21</f>
        <v>2.6018789999999998</v>
      </c>
      <c r="AP22" s="164">
        <f t="shared" si="8"/>
        <v>2.763195498</v>
      </c>
      <c r="AQ22" s="164">
        <f t="shared" si="61"/>
        <v>2.9349195119999996</v>
      </c>
      <c r="AS22" s="28">
        <v>271</v>
      </c>
      <c r="AT22" s="28">
        <v>361</v>
      </c>
      <c r="AV22" s="22">
        <f>+AV21</f>
        <v>2.6018789999999998</v>
      </c>
      <c r="AW22" s="164">
        <f t="shared" si="10"/>
        <v>2.763195498</v>
      </c>
      <c r="AX22" s="164">
        <f t="shared" si="62"/>
        <v>2.9349195119999996</v>
      </c>
      <c r="AZ22" s="28">
        <v>271</v>
      </c>
      <c r="BA22" s="28">
        <v>361</v>
      </c>
      <c r="BC22" s="22">
        <f>+BC21</f>
        <v>2.6018789999999998</v>
      </c>
      <c r="BD22" s="164">
        <f t="shared" si="12"/>
        <v>2.763195498</v>
      </c>
      <c r="BE22" s="164">
        <f t="shared" si="63"/>
        <v>2.9349195119999996</v>
      </c>
      <c r="BG22" s="28">
        <v>271</v>
      </c>
      <c r="BH22" s="28">
        <v>361</v>
      </c>
      <c r="BJ22" s="22">
        <f>+BJ21</f>
        <v>2.6018789999999998</v>
      </c>
      <c r="BK22" s="164">
        <f t="shared" si="14"/>
        <v>2.763195498</v>
      </c>
      <c r="BL22" s="164">
        <f t="shared" si="64"/>
        <v>2.9349195119999996</v>
      </c>
      <c r="BN22" s="28">
        <v>271</v>
      </c>
      <c r="BO22" s="28">
        <v>361</v>
      </c>
      <c r="BQ22" s="22">
        <f>+BQ21</f>
        <v>2.6018789999999998</v>
      </c>
      <c r="BR22" s="164">
        <f t="shared" si="16"/>
        <v>2.763195498</v>
      </c>
      <c r="BS22" s="164">
        <f t="shared" si="65"/>
        <v>2.9349195119999996</v>
      </c>
      <c r="BU22" s="21">
        <v>111</v>
      </c>
      <c r="BV22" s="21">
        <v>141</v>
      </c>
      <c r="BX22" s="22">
        <v>3.0045999999999999</v>
      </c>
      <c r="BY22" s="164">
        <f t="shared" si="18"/>
        <v>3.124784</v>
      </c>
      <c r="BZ22" s="164">
        <f t="shared" si="66"/>
        <v>3.2509772000000003</v>
      </c>
      <c r="CB22" s="21">
        <v>111</v>
      </c>
      <c r="CC22" s="21">
        <v>141</v>
      </c>
      <c r="CE22" s="22">
        <v>3.0047000000000001</v>
      </c>
      <c r="CF22" s="164">
        <f t="shared" si="56"/>
        <v>3.1248880000000003</v>
      </c>
      <c r="CG22" s="164">
        <f t="shared" si="67"/>
        <v>3.2510854000000005</v>
      </c>
      <c r="CI22" s="21">
        <v>111</v>
      </c>
      <c r="CJ22" s="21">
        <v>141</v>
      </c>
      <c r="CL22" s="22">
        <v>3.0047000000000001</v>
      </c>
      <c r="CM22" s="164">
        <f t="shared" si="68"/>
        <v>3.1248880000000003</v>
      </c>
      <c r="CN22" s="164">
        <f t="shared" si="69"/>
        <v>3.2510854000000005</v>
      </c>
      <c r="CP22" s="21">
        <v>151</v>
      </c>
      <c r="CQ22" s="21">
        <v>201</v>
      </c>
      <c r="CS22" s="22">
        <v>1.7468189999999999</v>
      </c>
      <c r="CT22" s="164">
        <f t="shared" si="70"/>
        <v>1.8638558729999999</v>
      </c>
      <c r="CU22" s="164">
        <f>CS22*CU$3</f>
        <v>1.9878800219999997</v>
      </c>
      <c r="CW22" s="21">
        <v>151</v>
      </c>
      <c r="CX22" s="21">
        <v>201</v>
      </c>
      <c r="CZ22" s="22">
        <v>1.7468189999999999</v>
      </c>
      <c r="DA22" s="164">
        <f t="shared" si="71"/>
        <v>1.8638558729999999</v>
      </c>
      <c r="DB22" s="164">
        <f t="shared" si="72"/>
        <v>1.9878800219999997</v>
      </c>
      <c r="DD22" s="21">
        <v>201</v>
      </c>
      <c r="DE22" s="21">
        <v>301</v>
      </c>
      <c r="DG22" s="22">
        <v>2.1717080000000002</v>
      </c>
      <c r="DH22" s="164">
        <f t="shared" si="27"/>
        <v>2.2976670640000005</v>
      </c>
      <c r="DI22" s="164">
        <f t="shared" si="73"/>
        <v>2.4301412520000003</v>
      </c>
      <c r="DK22" s="21">
        <v>201</v>
      </c>
      <c r="DL22" s="21">
        <v>301</v>
      </c>
      <c r="DN22" s="22">
        <v>2.0830660000000001</v>
      </c>
      <c r="DO22" s="164">
        <f>DN22*DO$3</f>
        <v>2.2038838280000004</v>
      </c>
      <c r="DP22" s="164">
        <f t="shared" si="74"/>
        <v>2.3309508540000001</v>
      </c>
      <c r="DR22" s="21">
        <v>180</v>
      </c>
      <c r="DS22" s="21">
        <v>240</v>
      </c>
      <c r="DU22" s="22">
        <v>4.1242559999999999</v>
      </c>
      <c r="DV22" s="164">
        <f t="shared" si="75"/>
        <v>4.3675871040000001</v>
      </c>
      <c r="DW22" s="164">
        <f t="shared" si="76"/>
        <v>4.6232909759999998</v>
      </c>
    </row>
    <row r="23" spans="2:133" x14ac:dyDescent="0.25">
      <c r="B23" s="1" t="s">
        <v>102</v>
      </c>
      <c r="C23" s="28">
        <f>+D22</f>
        <v>1000</v>
      </c>
      <c r="D23" s="21"/>
      <c r="F23" s="30">
        <f>+F22</f>
        <v>2.267541</v>
      </c>
      <c r="G23" s="164">
        <f t="shared" si="32"/>
        <v>2.401325919</v>
      </c>
      <c r="H23" s="164">
        <f t="shared" si="57"/>
        <v>2.5441810020000002</v>
      </c>
      <c r="J23" s="28">
        <f>+K22</f>
        <v>360</v>
      </c>
      <c r="K23" s="21"/>
      <c r="M23" s="30">
        <f>+M22</f>
        <v>2.55037</v>
      </c>
      <c r="N23" s="164">
        <f t="shared" si="55"/>
        <v>2.8041318149999999</v>
      </c>
      <c r="O23" s="164">
        <f t="shared" si="58"/>
        <v>3.0831422930000003</v>
      </c>
      <c r="Q23" s="28">
        <f>+R22</f>
        <v>360</v>
      </c>
      <c r="R23" s="21"/>
      <c r="T23" s="30">
        <f>+T22</f>
        <v>2.55037</v>
      </c>
      <c r="U23" s="164">
        <f t="shared" si="4"/>
        <v>2.8041318149999999</v>
      </c>
      <c r="V23" s="164">
        <f t="shared" si="59"/>
        <v>3.0831422930000003</v>
      </c>
      <c r="X23" s="28">
        <f>+Y22</f>
        <v>510</v>
      </c>
      <c r="Y23" s="21"/>
      <c r="AA23" s="30">
        <f>+AA22</f>
        <v>1.930312</v>
      </c>
      <c r="AB23" s="164">
        <f>AA23*AB$3</f>
        <v>2.1233432000000003</v>
      </c>
      <c r="AC23" s="164">
        <f>AA23*AC$3</f>
        <v>2.3335541768000003</v>
      </c>
      <c r="AE23" s="28">
        <f>+AF22</f>
        <v>510</v>
      </c>
      <c r="AF23" s="21"/>
      <c r="AH23" s="30">
        <f>+AH22</f>
        <v>1.1871849999999999</v>
      </c>
      <c r="AI23" s="164">
        <f t="shared" si="6"/>
        <v>1.3059035000000001</v>
      </c>
      <c r="AJ23" s="164">
        <f t="shared" si="60"/>
        <v>1.4351879464999999</v>
      </c>
      <c r="AL23" s="28">
        <v>361</v>
      </c>
      <c r="AM23" s="28"/>
      <c r="AO23" s="30">
        <f>+AO22</f>
        <v>2.6018789999999998</v>
      </c>
      <c r="AP23" s="164">
        <f t="shared" si="8"/>
        <v>2.763195498</v>
      </c>
      <c r="AQ23" s="164">
        <f t="shared" si="61"/>
        <v>2.9349195119999996</v>
      </c>
      <c r="AS23" s="28">
        <v>361</v>
      </c>
      <c r="AT23" s="28"/>
      <c r="AV23" s="30">
        <f>+AV22</f>
        <v>2.6018789999999998</v>
      </c>
      <c r="AW23" s="164">
        <f t="shared" si="10"/>
        <v>2.763195498</v>
      </c>
      <c r="AX23" s="164">
        <f t="shared" si="62"/>
        <v>2.9349195119999996</v>
      </c>
      <c r="AZ23" s="28">
        <v>361</v>
      </c>
      <c r="BA23" s="28"/>
      <c r="BC23" s="30">
        <f>+BC22</f>
        <v>2.6018789999999998</v>
      </c>
      <c r="BD23" s="164">
        <f t="shared" si="12"/>
        <v>2.763195498</v>
      </c>
      <c r="BE23" s="164">
        <f t="shared" si="63"/>
        <v>2.9349195119999996</v>
      </c>
      <c r="BG23" s="28">
        <v>361</v>
      </c>
      <c r="BH23" s="28"/>
      <c r="BJ23" s="30">
        <f>+BJ22</f>
        <v>2.6018789999999998</v>
      </c>
      <c r="BK23" s="164">
        <f t="shared" si="14"/>
        <v>2.763195498</v>
      </c>
      <c r="BL23" s="164">
        <f t="shared" si="64"/>
        <v>2.9349195119999996</v>
      </c>
      <c r="BN23" s="28">
        <v>361</v>
      </c>
      <c r="BO23" s="28"/>
      <c r="BQ23" s="30">
        <f>+BQ22</f>
        <v>2.6018789999999998</v>
      </c>
      <c r="BR23" s="164">
        <f t="shared" si="16"/>
        <v>2.763195498</v>
      </c>
      <c r="BS23" s="164">
        <f t="shared" si="65"/>
        <v>2.9349195119999996</v>
      </c>
      <c r="BU23" s="21">
        <v>141</v>
      </c>
      <c r="BV23" s="21"/>
      <c r="BX23" s="30">
        <v>3.3513000000000002</v>
      </c>
      <c r="BY23" s="164">
        <f t="shared" si="18"/>
        <v>3.4853520000000002</v>
      </c>
      <c r="BZ23" s="164">
        <f t="shared" si="66"/>
        <v>3.6261066000000004</v>
      </c>
      <c r="CB23" s="21">
        <v>141</v>
      </c>
      <c r="CC23" s="21"/>
      <c r="CE23" s="30">
        <v>3.3512</v>
      </c>
      <c r="CF23" s="164">
        <f t="shared" si="56"/>
        <v>3.4852479999999999</v>
      </c>
      <c r="CG23" s="164">
        <f t="shared" si="67"/>
        <v>3.6259984000000003</v>
      </c>
      <c r="CI23" s="21">
        <v>141</v>
      </c>
      <c r="CJ23" s="21"/>
      <c r="CL23" s="30">
        <v>3.3512</v>
      </c>
      <c r="CM23" s="164">
        <f t="shared" si="68"/>
        <v>3.4852479999999999</v>
      </c>
      <c r="CN23" s="164">
        <f t="shared" si="69"/>
        <v>3.6259984000000003</v>
      </c>
      <c r="CP23" s="21">
        <v>201</v>
      </c>
      <c r="CQ23" s="21"/>
      <c r="CS23" s="22">
        <v>2.2036929999999999</v>
      </c>
      <c r="CT23" s="164">
        <f t="shared" si="70"/>
        <v>2.3513404309999997</v>
      </c>
      <c r="CU23" s="164">
        <f>CS23*CU$3</f>
        <v>2.5078026339999995</v>
      </c>
      <c r="CW23" s="21">
        <v>201</v>
      </c>
      <c r="CX23" s="21"/>
      <c r="CZ23" s="30">
        <v>2.2036929999999999</v>
      </c>
      <c r="DA23" s="164">
        <f t="shared" si="71"/>
        <v>2.3513404309999997</v>
      </c>
      <c r="DB23" s="164">
        <f t="shared" si="72"/>
        <v>2.5078026339999995</v>
      </c>
      <c r="DD23" s="21">
        <v>301</v>
      </c>
      <c r="DE23" s="21"/>
      <c r="DG23" s="30">
        <v>2.3711500000000001</v>
      </c>
      <c r="DH23" s="164">
        <f t="shared" si="27"/>
        <v>2.5086767000000001</v>
      </c>
      <c r="DI23" s="164">
        <f t="shared" si="73"/>
        <v>2.6533168499999999</v>
      </c>
      <c r="DK23" s="21">
        <v>301</v>
      </c>
      <c r="DL23" s="21"/>
      <c r="DN23" s="30">
        <v>2.2381880000000001</v>
      </c>
      <c r="DO23" s="164">
        <f>DN23*DO$3</f>
        <v>2.3680029040000004</v>
      </c>
      <c r="DP23" s="164">
        <f t="shared" si="74"/>
        <v>2.5045323719999999</v>
      </c>
      <c r="DR23" s="21">
        <v>240</v>
      </c>
      <c r="DS23" s="21"/>
      <c r="DU23" s="30">
        <v>4.3967429999999998</v>
      </c>
      <c r="DV23" s="164">
        <f t="shared" si="75"/>
        <v>4.6561508369999993</v>
      </c>
      <c r="DW23" s="164">
        <f t="shared" si="76"/>
        <v>4.9287489029999998</v>
      </c>
    </row>
    <row r="24" spans="2:13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</row>
    <row r="25" spans="2:133" x14ac:dyDescent="0.25">
      <c r="B25" s="5" t="s">
        <v>9</v>
      </c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E25" s="5"/>
      <c r="AF25" s="5"/>
      <c r="AG25" s="5"/>
      <c r="AH25" s="5"/>
      <c r="AI25" s="5"/>
      <c r="AJ25" s="5"/>
      <c r="AL25" s="5"/>
      <c r="AM25" s="5"/>
      <c r="AN25" s="5"/>
      <c r="AO25" s="5"/>
      <c r="AP25" s="5"/>
      <c r="AQ25" s="5"/>
      <c r="AS25" s="5"/>
      <c r="AT25" s="5"/>
      <c r="AU25" s="5"/>
      <c r="AV25" s="5"/>
      <c r="AW25" s="5"/>
      <c r="AX25" s="5"/>
      <c r="AZ25" s="5"/>
      <c r="BA25" s="5"/>
      <c r="BB25" s="5"/>
      <c r="BC25" s="5"/>
      <c r="BD25" s="5"/>
      <c r="BE25" s="5"/>
      <c r="BG25" s="5"/>
      <c r="BH25" s="5"/>
      <c r="BI25" s="5"/>
      <c r="BJ25" s="5"/>
      <c r="BK25" s="5"/>
      <c r="BL25" s="5"/>
      <c r="BN25" s="5"/>
      <c r="BO25" s="5"/>
      <c r="BP25" s="5"/>
      <c r="BQ25" s="5"/>
      <c r="BR25" s="5"/>
      <c r="BS25" s="5"/>
      <c r="BU25" s="5"/>
      <c r="BV25" s="5"/>
      <c r="BW25" s="5"/>
      <c r="BX25" s="5"/>
      <c r="BY25" s="5"/>
      <c r="BZ25" s="5"/>
      <c r="CB25" s="5"/>
      <c r="CC25" s="5"/>
      <c r="CD25" s="5"/>
      <c r="CE25" s="5"/>
      <c r="CF25" s="5"/>
      <c r="CG25" s="5"/>
      <c r="CI25" s="5"/>
      <c r="CJ25" s="5"/>
      <c r="CK25" s="5"/>
      <c r="CL25" s="5"/>
      <c r="CM25" s="5"/>
      <c r="CN25" s="5"/>
      <c r="CP25" s="5"/>
      <c r="CQ25" s="5"/>
      <c r="CR25" s="5"/>
      <c r="CS25" s="5"/>
      <c r="CT25" s="5"/>
      <c r="CU25" s="165"/>
      <c r="CW25" s="5"/>
      <c r="CX25" s="5"/>
      <c r="CY25" s="5"/>
      <c r="CZ25" s="5"/>
      <c r="DA25" s="5"/>
      <c r="DB25" s="5"/>
      <c r="DD25" s="5"/>
      <c r="DE25" s="5"/>
      <c r="DF25" s="5"/>
      <c r="DG25" s="5"/>
      <c r="DH25" s="5"/>
      <c r="DI25" s="5"/>
      <c r="DK25" s="5"/>
      <c r="DL25" s="5"/>
      <c r="DM25" s="5"/>
      <c r="DN25" s="5"/>
      <c r="DO25" s="5"/>
      <c r="DP25" s="5"/>
      <c r="DR25" s="5"/>
      <c r="DS25" s="5"/>
      <c r="DT25" s="5"/>
      <c r="DU25" s="5"/>
      <c r="DV25" s="5"/>
      <c r="DW25" s="5"/>
    </row>
    <row r="26" spans="2:133" x14ac:dyDescent="0.25">
      <c r="B26" s="1" t="s">
        <v>10</v>
      </c>
      <c r="F26" s="22">
        <v>0.243808</v>
      </c>
      <c r="G26" s="164">
        <f t="shared" ref="G26:G27" si="77">F26*G$3</f>
        <v>0.25819267199999996</v>
      </c>
      <c r="H26" s="164">
        <f>F26*H$3</f>
        <v>0.27355257600000005</v>
      </c>
      <c r="M26" s="22">
        <v>0.296902</v>
      </c>
      <c r="N26" s="164">
        <f t="shared" ref="N26:N27" si="78">M26*N$3</f>
        <v>0.32644374899999995</v>
      </c>
      <c r="O26" s="164">
        <f>M26*O$3</f>
        <v>0.35892482780000001</v>
      </c>
      <c r="T26" s="22">
        <v>0.296902</v>
      </c>
      <c r="U26" s="164">
        <f t="shared" ref="U26" si="79">T26*U$3</f>
        <v>0.32644374899999995</v>
      </c>
      <c r="V26" s="164">
        <f>T26*V$3</f>
        <v>0.35892482780000001</v>
      </c>
      <c r="AA26" s="22">
        <v>0.25719700000000001</v>
      </c>
      <c r="AB26" s="164">
        <f>AA26*AB$3</f>
        <v>0.28291670000000002</v>
      </c>
      <c r="AC26" s="164">
        <f>AA26*AC$3</f>
        <v>0.31092545330000004</v>
      </c>
      <c r="AH26" s="22">
        <v>0.25719700000000001</v>
      </c>
      <c r="AI26" s="164">
        <f t="shared" ref="AI26:AI27" si="80">AH26*AI$3</f>
        <v>0.28291670000000002</v>
      </c>
      <c r="AJ26" s="164">
        <f>AH26*AJ$3</f>
        <v>0.31092545330000004</v>
      </c>
      <c r="AO26" s="22">
        <v>0.26765299999999997</v>
      </c>
      <c r="AP26" s="164">
        <f t="shared" ref="AP26:AP27" si="81">AO26*AP$3</f>
        <v>0.28424748599999999</v>
      </c>
      <c r="AQ26" s="164">
        <f>AO26*AQ$3</f>
        <v>0.30191258399999993</v>
      </c>
      <c r="AV26" s="22">
        <v>0.26765299999999997</v>
      </c>
      <c r="AW26" s="164">
        <f t="shared" ref="AW26:AW27" si="82">AV26*AW$3</f>
        <v>0.28424748599999999</v>
      </c>
      <c r="AX26" s="164">
        <f>AV26*AX$3</f>
        <v>0.30191258399999993</v>
      </c>
      <c r="BC26" s="22">
        <v>0.32118200000000002</v>
      </c>
      <c r="BD26" s="164">
        <f t="shared" ref="BD26:BD27" si="83">BC26*BD$3</f>
        <v>0.34109528400000005</v>
      </c>
      <c r="BE26" s="164">
        <f>BC26*BE$3</f>
        <v>0.36229329599999999</v>
      </c>
      <c r="BJ26" s="22">
        <v>0.32118200000000002</v>
      </c>
      <c r="BK26" s="164">
        <f t="shared" ref="BK26:BK27" si="84">BJ26*BK$3</f>
        <v>0.34109528400000005</v>
      </c>
      <c r="BL26" s="164">
        <f>BJ26*BL$3</f>
        <v>0.36229329599999999</v>
      </c>
      <c r="BQ26" s="22">
        <v>0.35954700000000001</v>
      </c>
      <c r="BR26" s="164">
        <f t="shared" ref="BR26:BR27" si="85">BQ26*BR$3</f>
        <v>0.38183891400000003</v>
      </c>
      <c r="BS26" s="164">
        <f>BQ26*BS$3</f>
        <v>0.40556901599999995</v>
      </c>
      <c r="BX26" s="22">
        <v>0.56530000000000002</v>
      </c>
      <c r="BY26" s="164">
        <f t="shared" ref="BY26:BY27" si="86">BX26*BY$3</f>
        <v>0.5879120000000001</v>
      </c>
      <c r="BZ26" s="164">
        <f>BX26*BZ$3</f>
        <v>0.61165460000000005</v>
      </c>
      <c r="CE26" s="22">
        <v>0.56530000000000002</v>
      </c>
      <c r="CF26" s="164">
        <f t="shared" ref="CF26:CF27" si="87">CE26*CF$3</f>
        <v>0.5879120000000001</v>
      </c>
      <c r="CG26" s="164">
        <f>CE26*CG$3</f>
        <v>0.61165460000000005</v>
      </c>
      <c r="CL26" s="22">
        <v>0.56530000000000002</v>
      </c>
      <c r="CM26" s="164">
        <f t="shared" ref="CM26:CM27" si="88">CL26*CM$3</f>
        <v>0.5879120000000001</v>
      </c>
      <c r="CN26" s="164">
        <f>CL26*CN$3</f>
        <v>0.61165460000000005</v>
      </c>
      <c r="CP26" s="24"/>
      <c r="CQ26" s="24"/>
      <c r="CS26" s="22"/>
      <c r="CT26" s="22"/>
      <c r="CU26" s="22"/>
      <c r="CW26" s="24"/>
      <c r="CX26" s="24"/>
      <c r="CZ26" s="22"/>
      <c r="DA26" s="164"/>
      <c r="DB26" s="164"/>
      <c r="DD26" s="24"/>
      <c r="DE26" s="24"/>
      <c r="DG26" s="22">
        <v>0.25373499999999999</v>
      </c>
      <c r="DH26" s="164">
        <f t="shared" ref="DH26:DH27" si="89">DG26*DH$3</f>
        <v>0.26845163</v>
      </c>
      <c r="DI26" s="164">
        <f>DG26*DI$3</f>
        <v>0.28392946499999999</v>
      </c>
      <c r="DK26" s="24"/>
      <c r="DL26" s="24"/>
      <c r="DN26" s="22">
        <v>0.26924700000000001</v>
      </c>
      <c r="DO26" s="164">
        <f>DN26*DO$3</f>
        <v>0.28486332600000003</v>
      </c>
      <c r="DP26" s="164">
        <f>DN26*DP$3</f>
        <v>0.30128739300000001</v>
      </c>
      <c r="DR26" s="24"/>
      <c r="DS26" s="24"/>
      <c r="DU26" s="22">
        <v>0.29855900000000002</v>
      </c>
      <c r="DV26" s="164">
        <f t="shared" ref="DV26:DV27" si="90">DU26*DV$3</f>
        <v>0.31617398099999999</v>
      </c>
      <c r="DW26" s="164">
        <f>DU26*DW$3</f>
        <v>0.33468463900000001</v>
      </c>
    </row>
    <row r="27" spans="2:133" x14ac:dyDescent="0.25">
      <c r="B27" s="1" t="s">
        <v>11</v>
      </c>
      <c r="F27" s="22">
        <v>0.69362699999999999</v>
      </c>
      <c r="G27" s="164">
        <f t="shared" si="77"/>
        <v>0.73455099299999993</v>
      </c>
      <c r="H27" s="164">
        <f>F27*H$3</f>
        <v>0.7782494940000001</v>
      </c>
      <c r="M27" s="22">
        <v>0.76838899999999999</v>
      </c>
      <c r="N27" s="164">
        <f t="shared" si="78"/>
        <v>0.84484370549999988</v>
      </c>
      <c r="O27" s="164">
        <f>M27*O$3</f>
        <v>0.92890546210000002</v>
      </c>
      <c r="T27" s="22">
        <v>0.42688300000000001</v>
      </c>
      <c r="U27" s="164">
        <v>0.54445500000000002</v>
      </c>
      <c r="V27" s="164">
        <v>0.68119799999999997</v>
      </c>
      <c r="AA27" s="22">
        <v>0.75659299999999996</v>
      </c>
      <c r="AB27" s="164">
        <f>AA27*AB$3</f>
        <v>0.83225230000000006</v>
      </c>
      <c r="AC27" s="164">
        <f>AA27*AC$3</f>
        <v>0.91464527770000004</v>
      </c>
      <c r="AH27" s="22">
        <v>0.75659299999999996</v>
      </c>
      <c r="AI27" s="164">
        <f t="shared" si="80"/>
        <v>0.83225230000000006</v>
      </c>
      <c r="AJ27" s="164">
        <f>AH27*AJ$3</f>
        <v>0.91464527770000004</v>
      </c>
      <c r="AO27" s="22">
        <v>0.71374000000000004</v>
      </c>
      <c r="AP27" s="164">
        <f t="shared" si="81"/>
        <v>0.75799188000000006</v>
      </c>
      <c r="AQ27" s="164">
        <f>AO27*AQ$3</f>
        <v>0.80509871999999993</v>
      </c>
      <c r="AV27" s="22">
        <v>0.71374000000000004</v>
      </c>
      <c r="AW27" s="164">
        <f t="shared" si="82"/>
        <v>0.75799188000000006</v>
      </c>
      <c r="AX27" s="164">
        <f>AV27*AX$3</f>
        <v>0.80509871999999993</v>
      </c>
      <c r="BC27" s="22">
        <v>0.85648800000000003</v>
      </c>
      <c r="BD27" s="164">
        <f t="shared" si="83"/>
        <v>0.9095902560000001</v>
      </c>
      <c r="BE27" s="164">
        <f>BC27*BE$3</f>
        <v>0.9661184639999999</v>
      </c>
      <c r="BJ27" s="22">
        <v>0.85648800000000003</v>
      </c>
      <c r="BK27" s="164">
        <f t="shared" si="84"/>
        <v>0.9095902560000001</v>
      </c>
      <c r="BL27" s="164">
        <f>BJ27*BL$3</f>
        <v>0.9661184639999999</v>
      </c>
      <c r="BQ27" s="22">
        <v>0.95879000000000003</v>
      </c>
      <c r="BR27" s="164">
        <f t="shared" si="85"/>
        <v>1.0182349800000001</v>
      </c>
      <c r="BS27" s="164">
        <f>BQ27*BS$3</f>
        <v>1.0815151199999999</v>
      </c>
      <c r="BX27" s="22">
        <v>0.56559999999999999</v>
      </c>
      <c r="BY27" s="164">
        <f t="shared" si="86"/>
        <v>0.58822399999999997</v>
      </c>
      <c r="BZ27" s="164">
        <f>BX27*BZ$3</f>
        <v>0.61197920000000006</v>
      </c>
      <c r="CE27" s="22">
        <v>0.56559999999999999</v>
      </c>
      <c r="CF27" s="164">
        <f t="shared" si="87"/>
        <v>0.58822399999999997</v>
      </c>
      <c r="CG27" s="164">
        <f>CE27*CG$3</f>
        <v>0.61197920000000006</v>
      </c>
      <c r="CL27" s="22">
        <v>0.56559999999999999</v>
      </c>
      <c r="CM27" s="164">
        <f t="shared" si="88"/>
        <v>0.58822399999999997</v>
      </c>
      <c r="CN27" s="164">
        <f>CL27*CN$3</f>
        <v>0.61197920000000006</v>
      </c>
      <c r="CS27" s="22"/>
      <c r="CT27" s="22"/>
      <c r="CU27" s="22"/>
      <c r="CZ27" s="22"/>
      <c r="DA27" s="164"/>
      <c r="DB27" s="164"/>
      <c r="DG27" s="22">
        <v>0.66480799999999995</v>
      </c>
      <c r="DH27" s="164">
        <f t="shared" si="89"/>
        <v>0.70336686400000004</v>
      </c>
      <c r="DI27" s="164">
        <f>DG27*DI$3</f>
        <v>0.74392015199999995</v>
      </c>
      <c r="DN27" s="22">
        <v>0.75982099999999997</v>
      </c>
      <c r="DO27" s="164">
        <f>DN27*DO$3</f>
        <v>0.80389061800000006</v>
      </c>
      <c r="DP27" s="164">
        <f>DN27*DP$3</f>
        <v>0.85023969899999996</v>
      </c>
      <c r="DU27" s="22">
        <v>0.53747100000000003</v>
      </c>
      <c r="DV27" s="164">
        <f t="shared" si="90"/>
        <v>0.56918178900000005</v>
      </c>
      <c r="DW27" s="164">
        <f>DU27*DW$3</f>
        <v>0.60250499099999999</v>
      </c>
    </row>
    <row r="28" spans="2:133" x14ac:dyDescent="0.25">
      <c r="F28" s="7"/>
      <c r="G28" s="7"/>
      <c r="H28" s="7"/>
      <c r="M28" s="7"/>
      <c r="N28" s="7"/>
      <c r="O28" s="7"/>
      <c r="T28" s="7"/>
      <c r="U28" s="7"/>
      <c r="V28" s="7"/>
      <c r="AA28" s="7"/>
      <c r="AB28" s="7"/>
      <c r="AC28" s="7"/>
      <c r="AH28" s="7"/>
      <c r="AI28" s="7"/>
      <c r="AJ28" s="7"/>
      <c r="AO28" s="7"/>
      <c r="AP28" s="7"/>
      <c r="AQ28" s="7"/>
      <c r="AV28" s="7"/>
      <c r="AW28" s="7"/>
      <c r="AX28" s="7"/>
      <c r="BC28" s="7"/>
      <c r="BD28" s="7"/>
      <c r="BE28" s="7"/>
      <c r="BJ28" s="7"/>
      <c r="BK28" s="7"/>
      <c r="BL28" s="7"/>
      <c r="BQ28" s="7"/>
      <c r="BR28" s="7"/>
      <c r="BS28" s="7"/>
      <c r="BX28" s="7"/>
      <c r="BY28" s="7"/>
      <c r="BZ28" s="7"/>
      <c r="CE28" s="7"/>
      <c r="CF28" s="7"/>
      <c r="CG28" s="7"/>
      <c r="CL28" s="7"/>
      <c r="CM28" s="7"/>
      <c r="CN28" s="7"/>
      <c r="CS28" s="7"/>
      <c r="CT28" s="7"/>
      <c r="CU28" s="7"/>
      <c r="CZ28" s="7"/>
      <c r="DA28" s="7"/>
      <c r="DB28" s="7"/>
      <c r="DG28" s="7"/>
      <c r="DH28" s="7"/>
      <c r="DI28" s="7"/>
      <c r="DN28" s="7"/>
      <c r="DO28" s="7"/>
      <c r="DP28" s="7"/>
      <c r="DU28" s="7"/>
      <c r="DV28" s="7"/>
      <c r="DW28" s="7"/>
    </row>
    <row r="29" spans="2:133" x14ac:dyDescent="0.25">
      <c r="B29" s="5" t="s">
        <v>12</v>
      </c>
      <c r="C29" s="5"/>
      <c r="D29" s="5"/>
      <c r="E29" s="5"/>
      <c r="F29" s="5"/>
      <c r="G29" s="5"/>
      <c r="H29" s="5"/>
      <c r="J29" s="5"/>
      <c r="K29" s="5"/>
      <c r="L29" s="5"/>
      <c r="M29" s="5"/>
      <c r="N29" s="5"/>
      <c r="O29" s="5"/>
      <c r="Q29" s="5"/>
      <c r="R29" s="5"/>
      <c r="S29" s="5"/>
      <c r="T29" s="5"/>
      <c r="U29" s="5"/>
      <c r="V29" s="5"/>
      <c r="X29" s="5"/>
      <c r="Y29" s="5"/>
      <c r="Z29" s="5"/>
      <c r="AA29" s="5"/>
      <c r="AB29" s="5"/>
      <c r="AC29" s="5"/>
      <c r="AE29" s="5"/>
      <c r="AF29" s="5"/>
      <c r="AG29" s="5"/>
      <c r="AH29" s="5"/>
      <c r="AI29" s="5"/>
      <c r="AJ29" s="5"/>
      <c r="AL29" s="5"/>
      <c r="AM29" s="5"/>
      <c r="AN29" s="5"/>
      <c r="AO29" s="5"/>
      <c r="AP29" s="5"/>
      <c r="AQ29" s="5"/>
      <c r="AS29" s="5"/>
      <c r="AT29" s="5"/>
      <c r="AU29" s="5"/>
      <c r="AV29" s="5"/>
      <c r="AW29" s="5"/>
      <c r="AX29" s="5"/>
      <c r="AZ29" s="5"/>
      <c r="BA29" s="5"/>
      <c r="BB29" s="5"/>
      <c r="BC29" s="5"/>
      <c r="BD29" s="5"/>
      <c r="BE29" s="5"/>
      <c r="BG29" s="5"/>
      <c r="BH29" s="5"/>
      <c r="BI29" s="5"/>
      <c r="BJ29" s="5"/>
      <c r="BK29" s="5"/>
      <c r="BL29" s="5"/>
      <c r="BN29" s="5"/>
      <c r="BO29" s="5"/>
      <c r="BP29" s="5"/>
      <c r="BQ29" s="5"/>
      <c r="BR29" s="5"/>
      <c r="BS29" s="5"/>
      <c r="BU29" s="5"/>
      <c r="BV29" s="5"/>
      <c r="BW29" s="5"/>
      <c r="BX29" s="5"/>
      <c r="BY29" s="5"/>
      <c r="BZ29" s="5"/>
      <c r="CB29" s="5"/>
      <c r="CC29" s="5"/>
      <c r="CD29" s="5"/>
      <c r="CE29" s="5"/>
      <c r="CF29" s="5"/>
      <c r="CG29" s="5"/>
      <c r="CI29" s="5"/>
      <c r="CJ29" s="5"/>
      <c r="CK29" s="5"/>
      <c r="CL29" s="5"/>
      <c r="CM29" s="5"/>
      <c r="CN29" s="5"/>
      <c r="CP29" s="5"/>
      <c r="CQ29" s="5"/>
      <c r="CR29" s="5"/>
      <c r="CS29" s="5"/>
      <c r="CT29" s="5"/>
      <c r="CU29" s="165"/>
      <c r="CW29" s="5"/>
      <c r="CX29" s="5"/>
      <c r="CY29" s="5"/>
      <c r="CZ29" s="5"/>
      <c r="DA29" s="5"/>
      <c r="DB29" s="5"/>
      <c r="DD29" s="5"/>
      <c r="DE29" s="5"/>
      <c r="DF29" s="5"/>
      <c r="DG29" s="5"/>
      <c r="DH29" s="5"/>
      <c r="DI29" s="5"/>
      <c r="DK29" s="5"/>
      <c r="DL29" s="5"/>
      <c r="DM29" s="5"/>
      <c r="DN29" s="5"/>
      <c r="DO29" s="5"/>
      <c r="DP29" s="5"/>
      <c r="DR29" s="5"/>
      <c r="DS29" s="5"/>
      <c r="DT29" s="5"/>
      <c r="DU29" s="5"/>
      <c r="DV29" s="5"/>
      <c r="DW29" s="5"/>
    </row>
    <row r="30" spans="2:133" x14ac:dyDescent="0.25">
      <c r="B30" t="s">
        <v>13</v>
      </c>
      <c r="F30" s="22">
        <v>19.352136999999999</v>
      </c>
      <c r="G30" s="164">
        <f t="shared" ref="G30:G38" si="91">F30*G$3</f>
        <v>20.493913082999999</v>
      </c>
      <c r="H30" s="164">
        <f>F30*H$3</f>
        <v>21.713097714</v>
      </c>
      <c r="M30" s="22">
        <v>21.044422999999998</v>
      </c>
      <c r="N30" s="164">
        <f t="shared" ref="N30:N38" si="92">M30*N$3</f>
        <v>23.138343088499997</v>
      </c>
      <c r="O30" s="164">
        <f>M30*O$3</f>
        <v>25.440602964699998</v>
      </c>
      <c r="T30" s="22">
        <v>12.357737999999999</v>
      </c>
      <c r="U30" s="164">
        <v>15.497534999999999</v>
      </c>
      <c r="V30" s="164">
        <v>19.139803000000001</v>
      </c>
      <c r="AA30" s="22">
        <v>12.892075</v>
      </c>
      <c r="AB30" s="164">
        <f t="shared" ref="AB30:AB38" si="93">AA30*AB$3</f>
        <v>14.181282500000002</v>
      </c>
      <c r="AC30" s="164">
        <f t="shared" ref="AC30:AC38" si="94">AA30*AC$3</f>
        <v>15.585229467500001</v>
      </c>
      <c r="AH30" s="22">
        <v>10.74178</v>
      </c>
      <c r="AI30" s="164">
        <f>AH30*AI$3</f>
        <v>11.815958000000002</v>
      </c>
      <c r="AJ30" s="164">
        <f>AH30*AJ$3</f>
        <v>12.985737842000001</v>
      </c>
      <c r="AO30" s="22">
        <v>26.278148699999999</v>
      </c>
      <c r="AP30" s="164">
        <f>AO30*AP$3</f>
        <v>27.9073939194</v>
      </c>
      <c r="AQ30" s="164">
        <f>AO30*AQ$3</f>
        <v>29.641751733599996</v>
      </c>
      <c r="AV30" s="22">
        <v>26.278148699999999</v>
      </c>
      <c r="AW30" s="164">
        <f>AV30*AW$3</f>
        <v>27.9073939194</v>
      </c>
      <c r="AX30" s="164">
        <f>AV30*AX$3</f>
        <v>29.641751733599996</v>
      </c>
      <c r="BC30" s="22">
        <v>26.278148699999999</v>
      </c>
      <c r="BD30" s="164">
        <f t="shared" ref="BD30:BD38" si="95">BC30*BD$3</f>
        <v>27.9073939194</v>
      </c>
      <c r="BE30" s="164">
        <f>BC30*BE$3</f>
        <v>29.641751733599996</v>
      </c>
      <c r="BJ30" s="22">
        <v>26.278148699999999</v>
      </c>
      <c r="BK30" s="164">
        <f t="shared" ref="BK30:BK38" si="96">BJ30*BK$3</f>
        <v>27.9073939194</v>
      </c>
      <c r="BL30" s="164">
        <f>BJ30*BL$3</f>
        <v>29.641751733599996</v>
      </c>
      <c r="BQ30" s="22">
        <v>26.278148699999999</v>
      </c>
      <c r="BR30" s="164">
        <f t="shared" ref="BR30:BR38" si="97">BQ30*BR$3</f>
        <v>27.9073939194</v>
      </c>
      <c r="BS30" s="164">
        <f>BQ30*BS$3</f>
        <v>29.641751733599996</v>
      </c>
      <c r="BX30" s="22">
        <v>14.208600000000001</v>
      </c>
      <c r="BY30" s="164">
        <f>BX30*BY$3</f>
        <v>14.776944</v>
      </c>
      <c r="BZ30" s="164">
        <f>BX30*BZ$3</f>
        <v>15.373705200000002</v>
      </c>
      <c r="CE30" s="22">
        <v>14.208600000000001</v>
      </c>
      <c r="CF30" s="164">
        <f>CE30*CF$3</f>
        <v>14.776944</v>
      </c>
      <c r="CG30" s="164">
        <f>CE30*CG$3</f>
        <v>15.373705200000002</v>
      </c>
      <c r="CL30" s="22">
        <v>14.208600000000001</v>
      </c>
      <c r="CM30" s="164">
        <f>CL30*CM$3</f>
        <v>14.776944</v>
      </c>
      <c r="CN30" s="164">
        <f>CL30*CN$3</f>
        <v>15.373705200000002</v>
      </c>
      <c r="CS30" s="22">
        <v>17.073239999999998</v>
      </c>
      <c r="CT30" s="164">
        <f>CS30*CT$3</f>
        <v>18.217147079999997</v>
      </c>
      <c r="CU30" s="164">
        <f t="shared" ref="CU30:CU38" si="98">CS30*CU$3</f>
        <v>19.429347119999996</v>
      </c>
      <c r="CZ30" s="22">
        <v>17.073239999999998</v>
      </c>
      <c r="DA30" s="164">
        <f>CZ30*DA$3</f>
        <v>18.217147079999997</v>
      </c>
      <c r="DB30" s="164">
        <f>CZ30*DB$3</f>
        <v>19.429347119999996</v>
      </c>
      <c r="DG30" s="22">
        <v>15.512197</v>
      </c>
      <c r="DH30" s="164">
        <f t="shared" ref="DH30:DH38" si="99">DG30*DH$3</f>
        <v>16.411904426</v>
      </c>
      <c r="DI30" s="164">
        <f>DG30*DI$3</f>
        <v>17.358148443000001</v>
      </c>
      <c r="DN30" s="22">
        <v>15.512197</v>
      </c>
      <c r="DO30" s="164">
        <f t="shared" ref="DO30:DO38" si="100">DN30*DO$3</f>
        <v>16.411904426</v>
      </c>
      <c r="DP30" s="164">
        <f>DN30*DP$3</f>
        <v>17.358148443000001</v>
      </c>
      <c r="DU30" s="22">
        <v>30.927081999999999</v>
      </c>
      <c r="DV30" s="164">
        <f t="shared" ref="DV30:DV38" si="101">DU30*DV$3</f>
        <v>32.751779837999997</v>
      </c>
      <c r="DW30" s="164">
        <f>DU30*DW$3</f>
        <v>34.669258921999997</v>
      </c>
    </row>
    <row r="31" spans="2:133" x14ac:dyDescent="0.25">
      <c r="B31" t="s">
        <v>14</v>
      </c>
      <c r="F31" s="22">
        <v>9.6760680000000008</v>
      </c>
      <c r="G31" s="164">
        <f t="shared" si="91"/>
        <v>10.246956012</v>
      </c>
      <c r="H31" s="164">
        <f t="shared" ref="H31:H38" si="102">F31*H$3</f>
        <v>10.856548296000001</v>
      </c>
      <c r="M31" s="22">
        <v>10.522212</v>
      </c>
      <c r="N31" s="164">
        <f t="shared" si="92"/>
        <v>11.569172093999999</v>
      </c>
      <c r="O31" s="164">
        <f t="shared" ref="O31:O38" si="103">M31*O$3</f>
        <v>12.7203020868</v>
      </c>
      <c r="T31" s="22">
        <v>6.1788699999999999</v>
      </c>
      <c r="U31" s="164">
        <v>7.7487680000000001</v>
      </c>
      <c r="V31" s="164">
        <v>9.5699020000000008</v>
      </c>
      <c r="AA31" s="22">
        <v>5.2069830000000001</v>
      </c>
      <c r="AB31" s="164">
        <f t="shared" si="93"/>
        <v>5.7276813000000004</v>
      </c>
      <c r="AC31" s="164">
        <f t="shared" si="94"/>
        <v>6.2947217487000007</v>
      </c>
      <c r="AH31" s="22">
        <v>3.4711080000000001</v>
      </c>
      <c r="AI31" s="164">
        <f t="shared" ref="AI31:AI38" si="104">AH31*AI$3</f>
        <v>3.8182188000000004</v>
      </c>
      <c r="AJ31" s="164">
        <f t="shared" ref="AJ31:AJ38" si="105">AH31*AJ$3</f>
        <v>4.1962224612000005</v>
      </c>
      <c r="AO31" s="22">
        <v>5.7539283230000002</v>
      </c>
      <c r="AP31" s="164">
        <f t="shared" ref="AP31:AP38" si="106">AO31*AP$3</f>
        <v>6.1106718790260004</v>
      </c>
      <c r="AQ31" s="164">
        <f t="shared" ref="AQ31:AQ38" si="107">AO31*AQ$3</f>
        <v>6.4904311483439994</v>
      </c>
      <c r="AV31" s="22">
        <v>5.7539283230000002</v>
      </c>
      <c r="AW31" s="164">
        <f t="shared" ref="AW31:AW38" si="108">AV31*AW$3</f>
        <v>6.1106718790260004</v>
      </c>
      <c r="AX31" s="164">
        <f t="shared" ref="AX31:AX38" si="109">AV31*AX$3</f>
        <v>6.4904311483439994</v>
      </c>
      <c r="BC31" s="22">
        <v>5.7539283230000002</v>
      </c>
      <c r="BD31" s="164">
        <f t="shared" si="95"/>
        <v>6.1106718790260004</v>
      </c>
      <c r="BE31" s="164">
        <f t="shared" ref="BE31:BE38" si="110">BC31*BE$3</f>
        <v>6.4904311483439994</v>
      </c>
      <c r="BJ31" s="22">
        <v>5.7539283230000002</v>
      </c>
      <c r="BK31" s="164">
        <f t="shared" si="96"/>
        <v>6.1106718790260004</v>
      </c>
      <c r="BL31" s="164">
        <f t="shared" ref="BL31:BL38" si="111">BJ31*BL$3</f>
        <v>6.4904311483439994</v>
      </c>
      <c r="BQ31" s="22">
        <v>5.7539283230000002</v>
      </c>
      <c r="BR31" s="164">
        <f t="shared" si="97"/>
        <v>6.1106718790260004</v>
      </c>
      <c r="BS31" s="164">
        <f t="shared" ref="BS31:BS38" si="112">BQ31*BS$3</f>
        <v>6.4904311483439994</v>
      </c>
      <c r="BX31" s="22">
        <v>4.9622999999999999</v>
      </c>
      <c r="BY31" s="164">
        <f t="shared" ref="BY31:BY38" si="113">BX31*BY$3</f>
        <v>5.1607919999999998</v>
      </c>
      <c r="BZ31" s="164">
        <f t="shared" ref="BZ31:BZ38" si="114">BX31*BZ$3</f>
        <v>5.3692086000000003</v>
      </c>
      <c r="CE31" s="22">
        <v>4.9622999999999999</v>
      </c>
      <c r="CF31" s="164">
        <f t="shared" ref="CF31:CF38" si="115">CE31*CF$3</f>
        <v>5.1607919999999998</v>
      </c>
      <c r="CG31" s="164">
        <f t="shared" ref="CG31:CG38" si="116">CE31*CG$3</f>
        <v>5.3692086000000003</v>
      </c>
      <c r="CL31" s="22">
        <v>4.9622999999999999</v>
      </c>
      <c r="CM31" s="164">
        <f t="shared" ref="CM31:CM32" si="117">CL31*CM$3</f>
        <v>5.1607919999999998</v>
      </c>
      <c r="CN31" s="164">
        <f t="shared" ref="CN31:CN32" si="118">CL31*CN$3</f>
        <v>5.3692086000000003</v>
      </c>
      <c r="CS31" s="22"/>
      <c r="CT31" s="164">
        <f t="shared" ref="CT31:CT38" si="119">CS31*CT$3</f>
        <v>0</v>
      </c>
      <c r="CU31" s="164">
        <f t="shared" si="98"/>
        <v>0</v>
      </c>
      <c r="CZ31" s="22"/>
      <c r="DA31" s="164">
        <f t="shared" ref="DA31:DA38" si="120">CZ31*DA$3</f>
        <v>0</v>
      </c>
      <c r="DB31" s="164">
        <f t="shared" ref="DB31:DB36" si="121">CZ31*DB$3</f>
        <v>0</v>
      </c>
      <c r="DG31" s="22">
        <v>6.8696869999999999</v>
      </c>
      <c r="DH31" s="164">
        <f t="shared" si="99"/>
        <v>7.2681288460000006</v>
      </c>
      <c r="DI31" s="164">
        <f t="shared" ref="DI31:DI38" si="122">DG31*DI$3</f>
        <v>7.6871797529999997</v>
      </c>
      <c r="DN31" s="22">
        <v>6.6480839999999999</v>
      </c>
      <c r="DO31" s="164">
        <f t="shared" si="100"/>
        <v>7.0336728720000004</v>
      </c>
      <c r="DP31" s="164">
        <f t="shared" ref="DP31:DP38" si="123">DN31*DP$3</f>
        <v>7.4392059960000001</v>
      </c>
      <c r="DU31" s="22">
        <v>6.6676840000000004</v>
      </c>
      <c r="DV31" s="164">
        <f t="shared" si="101"/>
        <v>7.0610773560000002</v>
      </c>
      <c r="DW31" s="164">
        <f t="shared" ref="DW31:DW38" si="124">DU31*DW$3</f>
        <v>7.4744737640000007</v>
      </c>
    </row>
    <row r="32" spans="2:133" x14ac:dyDescent="0.25">
      <c r="B32" t="s">
        <v>15</v>
      </c>
      <c r="F32" s="22">
        <v>9.6760680000000008</v>
      </c>
      <c r="G32" s="164">
        <f t="shared" si="91"/>
        <v>10.246956012</v>
      </c>
      <c r="H32" s="164">
        <f t="shared" si="102"/>
        <v>10.856548296000001</v>
      </c>
      <c r="M32" s="22">
        <v>10.522212</v>
      </c>
      <c r="N32" s="164">
        <f t="shared" si="92"/>
        <v>11.569172093999999</v>
      </c>
      <c r="O32" s="164">
        <f t="shared" si="103"/>
        <v>12.7203020868</v>
      </c>
      <c r="T32" s="22">
        <v>6.1788699999999999</v>
      </c>
      <c r="U32" s="164">
        <v>7.7487680000000001</v>
      </c>
      <c r="V32" s="164">
        <v>9.5699020000000008</v>
      </c>
      <c r="AA32" s="22">
        <v>3.5147620000000002</v>
      </c>
      <c r="AB32" s="164">
        <f t="shared" si="93"/>
        <v>3.8662382000000006</v>
      </c>
      <c r="AC32" s="164">
        <f t="shared" si="94"/>
        <v>4.2489957818000006</v>
      </c>
      <c r="AH32" s="22">
        <v>3.4711080000000001</v>
      </c>
      <c r="AI32" s="164">
        <f t="shared" si="104"/>
        <v>3.8182188000000004</v>
      </c>
      <c r="AJ32" s="164">
        <f t="shared" si="105"/>
        <v>4.1962224612000005</v>
      </c>
      <c r="AO32" s="22">
        <v>15.235880679999999</v>
      </c>
      <c r="AP32" s="164">
        <f t="shared" si="106"/>
        <v>16.180505282159999</v>
      </c>
      <c r="AQ32" s="164">
        <f t="shared" si="107"/>
        <v>17.186073407039999</v>
      </c>
      <c r="AV32" s="22">
        <v>15.235880679999999</v>
      </c>
      <c r="AW32" s="164">
        <f t="shared" si="108"/>
        <v>16.180505282159999</v>
      </c>
      <c r="AX32" s="164">
        <f t="shared" si="109"/>
        <v>17.186073407039999</v>
      </c>
      <c r="BC32" s="22">
        <v>15.235880679999999</v>
      </c>
      <c r="BD32" s="164">
        <f t="shared" si="95"/>
        <v>16.180505282159999</v>
      </c>
      <c r="BE32" s="164">
        <f t="shared" si="110"/>
        <v>17.186073407039999</v>
      </c>
      <c r="BJ32" s="22">
        <v>15.235880679999999</v>
      </c>
      <c r="BK32" s="164">
        <f t="shared" si="96"/>
        <v>16.180505282159999</v>
      </c>
      <c r="BL32" s="164">
        <f t="shared" si="111"/>
        <v>17.186073407039999</v>
      </c>
      <c r="BQ32" s="22">
        <v>15.235880679999999</v>
      </c>
      <c r="BR32" s="164">
        <f t="shared" si="97"/>
        <v>16.180505282159999</v>
      </c>
      <c r="BS32" s="164">
        <f t="shared" si="112"/>
        <v>17.186073407039999</v>
      </c>
      <c r="BX32" s="22">
        <v>4.681</v>
      </c>
      <c r="BY32" s="164">
        <f t="shared" si="113"/>
        <v>4.8682400000000001</v>
      </c>
      <c r="BZ32" s="164">
        <f t="shared" si="114"/>
        <v>5.0648420000000005</v>
      </c>
      <c r="CE32" s="22">
        <v>4.6810999999999998</v>
      </c>
      <c r="CF32" s="164">
        <f t="shared" si="115"/>
        <v>4.8683439999999996</v>
      </c>
      <c r="CG32" s="164">
        <f t="shared" si="116"/>
        <v>5.0649502000000002</v>
      </c>
      <c r="CL32" s="22">
        <v>4.6810999999999998</v>
      </c>
      <c r="CM32" s="164">
        <f t="shared" si="117"/>
        <v>4.8683439999999996</v>
      </c>
      <c r="CN32" s="164">
        <f t="shared" si="118"/>
        <v>5.0649502000000002</v>
      </c>
      <c r="CS32" s="22"/>
      <c r="CT32" s="164">
        <f t="shared" si="119"/>
        <v>0</v>
      </c>
      <c r="CU32" s="164">
        <f t="shared" si="98"/>
        <v>0</v>
      </c>
      <c r="CZ32" s="22"/>
      <c r="DA32" s="164">
        <f t="shared" si="120"/>
        <v>0</v>
      </c>
      <c r="DB32" s="164">
        <f t="shared" si="121"/>
        <v>0</v>
      </c>
      <c r="DG32" s="22">
        <v>8.8641120000000004</v>
      </c>
      <c r="DH32" s="164">
        <f t="shared" si="99"/>
        <v>9.3782304960000005</v>
      </c>
      <c r="DI32" s="164">
        <f t="shared" si="122"/>
        <v>9.9189413280000007</v>
      </c>
      <c r="DN32" s="22">
        <v>8.8641120000000004</v>
      </c>
      <c r="DO32" s="164">
        <f t="shared" si="100"/>
        <v>9.3782304960000005</v>
      </c>
      <c r="DP32" s="164">
        <f t="shared" si="123"/>
        <v>9.9189413280000007</v>
      </c>
      <c r="DU32" s="22">
        <v>12.144742000000001</v>
      </c>
      <c r="DV32" s="164">
        <f t="shared" si="101"/>
        <v>12.861281778</v>
      </c>
      <c r="DW32" s="164">
        <f t="shared" si="124"/>
        <v>13.614255782000001</v>
      </c>
    </row>
    <row r="33" spans="2:127" x14ac:dyDescent="0.25">
      <c r="B33" t="s">
        <v>16</v>
      </c>
      <c r="F33" s="22">
        <v>19.352136999999999</v>
      </c>
      <c r="G33" s="164">
        <f t="shared" si="91"/>
        <v>20.493913082999999</v>
      </c>
      <c r="H33" s="164">
        <f t="shared" si="102"/>
        <v>21.713097714</v>
      </c>
      <c r="M33" s="22">
        <v>30.592124999999999</v>
      </c>
      <c r="N33" s="164">
        <f t="shared" si="92"/>
        <v>33.636041437499998</v>
      </c>
      <c r="O33" s="164">
        <f t="shared" si="103"/>
        <v>36.982819912499998</v>
      </c>
      <c r="T33" s="22">
        <v>30.592124999999999</v>
      </c>
      <c r="U33" s="164">
        <f t="shared" ref="U33" si="125">T33*U$3</f>
        <v>33.636041437499998</v>
      </c>
      <c r="V33" s="164">
        <f t="shared" ref="V33" si="126">T33*V$3</f>
        <v>36.982819912499998</v>
      </c>
      <c r="AA33" s="22">
        <v>12.892075</v>
      </c>
      <c r="AB33" s="164">
        <f t="shared" si="93"/>
        <v>14.181282500000002</v>
      </c>
      <c r="AC33" s="164">
        <f t="shared" si="94"/>
        <v>15.585229467500001</v>
      </c>
      <c r="AH33" s="22">
        <v>10.74178</v>
      </c>
      <c r="AI33" s="164">
        <f t="shared" si="104"/>
        <v>11.815958000000002</v>
      </c>
      <c r="AJ33" s="164">
        <f t="shared" si="105"/>
        <v>12.985737842000001</v>
      </c>
      <c r="AO33" s="22">
        <v>26.278148699999999</v>
      </c>
      <c r="AP33" s="164">
        <f t="shared" si="106"/>
        <v>27.9073939194</v>
      </c>
      <c r="AQ33" s="164">
        <f t="shared" si="107"/>
        <v>29.641751733599996</v>
      </c>
      <c r="AV33" s="22">
        <v>26.278148699999999</v>
      </c>
      <c r="AW33" s="164">
        <f t="shared" si="108"/>
        <v>27.9073939194</v>
      </c>
      <c r="AX33" s="164">
        <f t="shared" si="109"/>
        <v>29.641751733599996</v>
      </c>
      <c r="BC33" s="22">
        <v>26.278148699999999</v>
      </c>
      <c r="BD33" s="164">
        <f t="shared" si="95"/>
        <v>27.9073939194</v>
      </c>
      <c r="BE33" s="164">
        <f t="shared" si="110"/>
        <v>29.641751733599996</v>
      </c>
      <c r="BJ33" s="22">
        <v>26.278148699999999</v>
      </c>
      <c r="BK33" s="164">
        <f t="shared" si="96"/>
        <v>27.9073939194</v>
      </c>
      <c r="BL33" s="164">
        <f t="shared" si="111"/>
        <v>29.641751733599996</v>
      </c>
      <c r="BQ33" s="22">
        <v>26.278148699999999</v>
      </c>
      <c r="BR33" s="164">
        <f t="shared" si="97"/>
        <v>27.9073939194</v>
      </c>
      <c r="BS33" s="164">
        <f t="shared" si="112"/>
        <v>29.641751733599996</v>
      </c>
      <c r="BX33" s="22">
        <v>187.76570000000001</v>
      </c>
      <c r="BY33" s="164">
        <f t="shared" si="113"/>
        <v>195.27632800000001</v>
      </c>
      <c r="BZ33" s="164">
        <f t="shared" si="114"/>
        <v>203.16248740000003</v>
      </c>
      <c r="CE33" s="22">
        <v>168.34209999999999</v>
      </c>
      <c r="CF33" s="164">
        <f t="shared" si="115"/>
        <v>175.075784</v>
      </c>
      <c r="CG33" s="164">
        <f t="shared" si="116"/>
        <v>182.14615219999999</v>
      </c>
      <c r="CL33" s="22">
        <v>119.1118</v>
      </c>
      <c r="CM33" s="164">
        <f>CL33*CM$3</f>
        <v>123.876272</v>
      </c>
      <c r="CN33" s="164">
        <f>CL33*CN$3</f>
        <v>128.87896760000001</v>
      </c>
      <c r="CS33" s="22">
        <v>51.219721</v>
      </c>
      <c r="CT33" s="164">
        <f t="shared" si="119"/>
        <v>54.651442306999996</v>
      </c>
      <c r="CU33" s="164">
        <f t="shared" si="98"/>
        <v>58.288042497999996</v>
      </c>
      <c r="CZ33" s="22">
        <v>51.219721</v>
      </c>
      <c r="DA33" s="164">
        <f t="shared" si="120"/>
        <v>54.651442306999996</v>
      </c>
      <c r="DB33" s="164">
        <f t="shared" si="121"/>
        <v>58.288042497999996</v>
      </c>
      <c r="DG33" s="22">
        <v>15.512197</v>
      </c>
      <c r="DH33" s="164">
        <f t="shared" si="99"/>
        <v>16.411904426</v>
      </c>
      <c r="DI33" s="164">
        <f t="shared" si="122"/>
        <v>17.358148443000001</v>
      </c>
      <c r="DN33" s="22">
        <v>15.512197</v>
      </c>
      <c r="DO33" s="164">
        <f t="shared" si="100"/>
        <v>16.411904426</v>
      </c>
      <c r="DP33" s="164">
        <f t="shared" si="123"/>
        <v>17.358148443000001</v>
      </c>
      <c r="DU33" s="22">
        <v>32.847056000000002</v>
      </c>
      <c r="DV33" s="164">
        <f t="shared" si="101"/>
        <v>34.785032303999998</v>
      </c>
      <c r="DW33" s="164">
        <f t="shared" si="124"/>
        <v>36.821549776000005</v>
      </c>
    </row>
    <row r="34" spans="2:127" x14ac:dyDescent="0.25">
      <c r="B34" t="s">
        <v>17</v>
      </c>
      <c r="F34" s="22">
        <v>9.6760680000000008</v>
      </c>
      <c r="G34" s="164">
        <f t="shared" si="91"/>
        <v>10.246956012</v>
      </c>
      <c r="H34" s="164">
        <f t="shared" si="102"/>
        <v>10.856548296000001</v>
      </c>
      <c r="M34" s="22">
        <v>10.522212</v>
      </c>
      <c r="N34" s="164">
        <f t="shared" si="92"/>
        <v>11.569172093999999</v>
      </c>
      <c r="O34" s="164">
        <f t="shared" si="103"/>
        <v>12.7203020868</v>
      </c>
      <c r="T34" s="22">
        <v>6.1788699999999999</v>
      </c>
      <c r="U34" s="164">
        <v>7.7487680000000001</v>
      </c>
      <c r="V34" s="164">
        <v>9.5699020000000008</v>
      </c>
      <c r="AA34" s="22">
        <v>5.2069830000000001</v>
      </c>
      <c r="AB34" s="164">
        <f t="shared" si="93"/>
        <v>5.7276813000000004</v>
      </c>
      <c r="AC34" s="164">
        <f t="shared" si="94"/>
        <v>6.2947217487000007</v>
      </c>
      <c r="AH34" s="22">
        <v>3.4711080000000001</v>
      </c>
      <c r="AI34" s="164">
        <f t="shared" si="104"/>
        <v>3.8182188000000004</v>
      </c>
      <c r="AJ34" s="164">
        <f t="shared" si="105"/>
        <v>4.1962224612000005</v>
      </c>
      <c r="AO34" s="22">
        <v>5.7539283230000002</v>
      </c>
      <c r="AP34" s="164">
        <f t="shared" si="106"/>
        <v>6.1106718790260004</v>
      </c>
      <c r="AQ34" s="164">
        <f t="shared" si="107"/>
        <v>6.4904311483439994</v>
      </c>
      <c r="AV34" s="22">
        <v>5.7539283230000002</v>
      </c>
      <c r="AW34" s="164">
        <f t="shared" si="108"/>
        <v>6.1106718790260004</v>
      </c>
      <c r="AX34" s="164">
        <f t="shared" si="109"/>
        <v>6.4904311483439994</v>
      </c>
      <c r="BC34" s="22">
        <v>5.7539283230000002</v>
      </c>
      <c r="BD34" s="164">
        <f t="shared" si="95"/>
        <v>6.1106718790260004</v>
      </c>
      <c r="BE34" s="164">
        <f t="shared" si="110"/>
        <v>6.4904311483439994</v>
      </c>
      <c r="BJ34" s="22">
        <v>5.7539283230000002</v>
      </c>
      <c r="BK34" s="164">
        <f t="shared" si="96"/>
        <v>6.1106718790260004</v>
      </c>
      <c r="BL34" s="164">
        <f t="shared" si="111"/>
        <v>6.4904311483439994</v>
      </c>
      <c r="BQ34" s="22">
        <v>5.7539283230000002</v>
      </c>
      <c r="BR34" s="164">
        <f t="shared" si="97"/>
        <v>6.1106718790260004</v>
      </c>
      <c r="BS34" s="164">
        <f t="shared" si="112"/>
        <v>6.4904311483439994</v>
      </c>
      <c r="BX34" s="22">
        <v>20.150400000000001</v>
      </c>
      <c r="BY34" s="164">
        <f t="shared" si="113"/>
        <v>20.956416000000001</v>
      </c>
      <c r="BZ34" s="164">
        <f t="shared" si="114"/>
        <v>21.802732800000001</v>
      </c>
      <c r="CE34" s="22">
        <v>15.597099999999999</v>
      </c>
      <c r="CF34" s="164">
        <f t="shared" si="115"/>
        <v>16.220984000000001</v>
      </c>
      <c r="CG34" s="164">
        <f t="shared" si="116"/>
        <v>16.8760622</v>
      </c>
      <c r="CL34" s="22">
        <v>12.4162</v>
      </c>
      <c r="CM34" s="164">
        <f t="shared" ref="CM34:CM35" si="127">CL34*CM$3</f>
        <v>12.912848</v>
      </c>
      <c r="CN34" s="164">
        <f t="shared" ref="CN34:CN35" si="128">CL34*CN$3</f>
        <v>13.4343284</v>
      </c>
      <c r="CS34" s="22"/>
      <c r="CT34" s="164">
        <f t="shared" si="119"/>
        <v>0</v>
      </c>
      <c r="CU34" s="164">
        <f t="shared" si="98"/>
        <v>0</v>
      </c>
      <c r="CZ34" s="22"/>
      <c r="DA34" s="164">
        <f t="shared" si="120"/>
        <v>0</v>
      </c>
      <c r="DB34" s="164">
        <f t="shared" si="121"/>
        <v>0</v>
      </c>
      <c r="DG34" s="22">
        <v>6.8696869999999999</v>
      </c>
      <c r="DH34" s="164">
        <f t="shared" si="99"/>
        <v>7.2681288460000006</v>
      </c>
      <c r="DI34" s="164">
        <f t="shared" si="122"/>
        <v>7.6871797529999997</v>
      </c>
      <c r="DN34" s="22">
        <v>6.6480839999999999</v>
      </c>
      <c r="DO34" s="164">
        <f t="shared" si="100"/>
        <v>7.0336728720000004</v>
      </c>
      <c r="DP34" s="164">
        <f t="shared" si="123"/>
        <v>7.4392059960000001</v>
      </c>
      <c r="DU34" s="22">
        <v>6.6676840000000004</v>
      </c>
      <c r="DV34" s="164">
        <f t="shared" si="101"/>
        <v>7.0610773560000002</v>
      </c>
      <c r="DW34" s="164">
        <f t="shared" si="124"/>
        <v>7.4744737640000007</v>
      </c>
    </row>
    <row r="35" spans="2:127" x14ac:dyDescent="0.25">
      <c r="B35" t="s">
        <v>18</v>
      </c>
      <c r="F35" s="22">
        <v>9.6760680000000008</v>
      </c>
      <c r="G35" s="164">
        <f t="shared" si="91"/>
        <v>10.246956012</v>
      </c>
      <c r="H35" s="164">
        <f t="shared" si="102"/>
        <v>10.856548296000001</v>
      </c>
      <c r="M35" s="22">
        <v>10.522212</v>
      </c>
      <c r="N35" s="164">
        <f t="shared" si="92"/>
        <v>11.569172093999999</v>
      </c>
      <c r="O35" s="164">
        <f t="shared" si="103"/>
        <v>12.7203020868</v>
      </c>
      <c r="T35" s="22">
        <v>6.1788699999999999</v>
      </c>
      <c r="U35" s="164">
        <v>7.7487680000000001</v>
      </c>
      <c r="V35" s="164">
        <v>9.5699020000000008</v>
      </c>
      <c r="AA35" s="22">
        <v>3.5147620000000002</v>
      </c>
      <c r="AB35" s="164">
        <f t="shared" si="93"/>
        <v>3.8662382000000006</v>
      </c>
      <c r="AC35" s="164">
        <f t="shared" si="94"/>
        <v>4.2489957818000006</v>
      </c>
      <c r="AH35" s="22">
        <v>3.4711080000000001</v>
      </c>
      <c r="AI35" s="164">
        <f t="shared" si="104"/>
        <v>3.8182188000000004</v>
      </c>
      <c r="AJ35" s="164">
        <f t="shared" si="105"/>
        <v>4.1962224612000005</v>
      </c>
      <c r="AO35" s="22">
        <v>15.235880679999999</v>
      </c>
      <c r="AP35" s="164">
        <f t="shared" si="106"/>
        <v>16.180505282159999</v>
      </c>
      <c r="AQ35" s="164">
        <f t="shared" si="107"/>
        <v>17.186073407039999</v>
      </c>
      <c r="AV35" s="22">
        <v>15.235880679999999</v>
      </c>
      <c r="AW35" s="164">
        <f t="shared" si="108"/>
        <v>16.180505282159999</v>
      </c>
      <c r="AX35" s="164">
        <f t="shared" si="109"/>
        <v>17.186073407039999</v>
      </c>
      <c r="BC35" s="22">
        <v>15.235880679999999</v>
      </c>
      <c r="BD35" s="164">
        <f t="shared" si="95"/>
        <v>16.180505282159999</v>
      </c>
      <c r="BE35" s="164">
        <f t="shared" si="110"/>
        <v>17.186073407039999</v>
      </c>
      <c r="BJ35" s="22">
        <v>15.235880679999999</v>
      </c>
      <c r="BK35" s="164">
        <f t="shared" si="96"/>
        <v>16.180505282159999</v>
      </c>
      <c r="BL35" s="164">
        <f t="shared" si="111"/>
        <v>17.186073407039999</v>
      </c>
      <c r="BQ35" s="22">
        <v>15.235880679999999</v>
      </c>
      <c r="BR35" s="164">
        <f t="shared" si="97"/>
        <v>16.180505282159999</v>
      </c>
      <c r="BS35" s="164">
        <f t="shared" si="112"/>
        <v>17.186073407039999</v>
      </c>
      <c r="BX35" s="22">
        <v>19.232800000000001</v>
      </c>
      <c r="BY35" s="164">
        <f t="shared" si="113"/>
        <v>20.002112</v>
      </c>
      <c r="BZ35" s="164">
        <f t="shared" si="114"/>
        <v>20.809889600000002</v>
      </c>
      <c r="CE35" s="22">
        <v>15.4747</v>
      </c>
      <c r="CF35" s="164">
        <f t="shared" si="115"/>
        <v>16.093688</v>
      </c>
      <c r="CG35" s="164">
        <f t="shared" si="116"/>
        <v>16.743625400000003</v>
      </c>
      <c r="CL35" s="22">
        <v>12.4162</v>
      </c>
      <c r="CM35" s="164">
        <f t="shared" si="127"/>
        <v>12.912848</v>
      </c>
      <c r="CN35" s="164">
        <f t="shared" si="128"/>
        <v>13.4343284</v>
      </c>
      <c r="CS35" s="22"/>
      <c r="CT35" s="164">
        <f t="shared" si="119"/>
        <v>0</v>
      </c>
      <c r="CU35" s="164">
        <f t="shared" si="98"/>
        <v>0</v>
      </c>
      <c r="CZ35" s="22"/>
      <c r="DA35" s="164">
        <f t="shared" si="120"/>
        <v>0</v>
      </c>
      <c r="DB35" s="164">
        <f t="shared" si="121"/>
        <v>0</v>
      </c>
      <c r="DG35" s="22">
        <v>8.8641120000000004</v>
      </c>
      <c r="DH35" s="164">
        <f t="shared" si="99"/>
        <v>9.3782304960000005</v>
      </c>
      <c r="DI35" s="164">
        <f t="shared" si="122"/>
        <v>9.9189413280000007</v>
      </c>
      <c r="DN35" s="22">
        <v>8.8641120000000004</v>
      </c>
      <c r="DO35" s="164">
        <f t="shared" si="100"/>
        <v>9.3782304960000005</v>
      </c>
      <c r="DP35" s="164">
        <f t="shared" si="123"/>
        <v>9.9189413280000007</v>
      </c>
      <c r="DU35" s="22">
        <v>12.144742000000001</v>
      </c>
      <c r="DV35" s="164">
        <f t="shared" si="101"/>
        <v>12.861281778</v>
      </c>
      <c r="DW35" s="164">
        <f t="shared" si="124"/>
        <v>13.614255782000001</v>
      </c>
    </row>
    <row r="36" spans="2:127" x14ac:dyDescent="0.25">
      <c r="B36" t="s">
        <v>19</v>
      </c>
      <c r="F36" s="22">
        <v>19.352136999999999</v>
      </c>
      <c r="G36" s="164">
        <f t="shared" si="91"/>
        <v>20.493913082999999</v>
      </c>
      <c r="H36" s="164">
        <f t="shared" si="102"/>
        <v>21.713097714</v>
      </c>
      <c r="M36" s="22">
        <v>21.044422999999998</v>
      </c>
      <c r="N36" s="164">
        <f t="shared" si="92"/>
        <v>23.138343088499997</v>
      </c>
      <c r="O36" s="164">
        <f t="shared" si="103"/>
        <v>25.440602964699998</v>
      </c>
      <c r="T36" s="22">
        <v>12.357737999999999</v>
      </c>
      <c r="U36" s="164">
        <v>15.497534999999999</v>
      </c>
      <c r="V36" s="164">
        <v>19.139803000000001</v>
      </c>
      <c r="AA36" s="22">
        <v>12.892075</v>
      </c>
      <c r="AB36" s="164">
        <f t="shared" si="93"/>
        <v>14.181282500000002</v>
      </c>
      <c r="AC36" s="164">
        <f t="shared" si="94"/>
        <v>15.585229467500001</v>
      </c>
      <c r="AH36" s="22">
        <v>10.74178</v>
      </c>
      <c r="AI36" s="164">
        <f t="shared" si="104"/>
        <v>11.815958000000002</v>
      </c>
      <c r="AJ36" s="164">
        <f t="shared" si="105"/>
        <v>12.985737842000001</v>
      </c>
      <c r="AO36" s="22">
        <v>26.278148699999999</v>
      </c>
      <c r="AP36" s="164">
        <f t="shared" si="106"/>
        <v>27.9073939194</v>
      </c>
      <c r="AQ36" s="164">
        <f t="shared" si="107"/>
        <v>29.641751733599996</v>
      </c>
      <c r="AV36" s="22">
        <v>26.278148699999999</v>
      </c>
      <c r="AW36" s="164">
        <f t="shared" si="108"/>
        <v>27.9073939194</v>
      </c>
      <c r="AX36" s="164">
        <f t="shared" si="109"/>
        <v>29.641751733599996</v>
      </c>
      <c r="BC36" s="22">
        <v>26.278148699999999</v>
      </c>
      <c r="BD36" s="164">
        <f t="shared" si="95"/>
        <v>27.9073939194</v>
      </c>
      <c r="BE36" s="164">
        <f t="shared" si="110"/>
        <v>29.641751733599996</v>
      </c>
      <c r="BJ36" s="22">
        <v>26.278148699999999</v>
      </c>
      <c r="BK36" s="164">
        <f t="shared" si="96"/>
        <v>27.9073939194</v>
      </c>
      <c r="BL36" s="164">
        <f t="shared" si="111"/>
        <v>29.641751733599996</v>
      </c>
      <c r="BQ36" s="22">
        <v>26.278148699999999</v>
      </c>
      <c r="BR36" s="164">
        <f t="shared" si="97"/>
        <v>27.9073939194</v>
      </c>
      <c r="BS36" s="164">
        <f t="shared" si="112"/>
        <v>29.641751733599996</v>
      </c>
      <c r="BX36" s="22">
        <v>138.6746</v>
      </c>
      <c r="BY36" s="164">
        <f t="shared" si="113"/>
        <v>144.22158400000001</v>
      </c>
      <c r="BZ36" s="164">
        <f t="shared" si="114"/>
        <v>150.04591720000002</v>
      </c>
      <c r="CE36" s="22">
        <v>138.6746</v>
      </c>
      <c r="CF36" s="164">
        <f t="shared" si="115"/>
        <v>144.22158400000001</v>
      </c>
      <c r="CG36" s="164">
        <f t="shared" si="116"/>
        <v>150.04591720000002</v>
      </c>
      <c r="CL36" s="22">
        <v>138.6746</v>
      </c>
      <c r="CM36" s="164">
        <f t="shared" ref="CM36:CM38" si="129">CL36*CM$3</f>
        <v>144.22158400000001</v>
      </c>
      <c r="CN36" s="164">
        <f t="shared" ref="CN36:CN38" si="130">CL36*CN$3</f>
        <v>150.04591720000002</v>
      </c>
      <c r="CS36" s="22">
        <v>51.219721</v>
      </c>
      <c r="CT36" s="164">
        <f t="shared" si="119"/>
        <v>54.651442306999996</v>
      </c>
      <c r="CU36" s="164">
        <f t="shared" si="98"/>
        <v>58.288042497999996</v>
      </c>
      <c r="CZ36" s="22">
        <v>51.219721</v>
      </c>
      <c r="DA36" s="164">
        <f t="shared" si="120"/>
        <v>54.651442306999996</v>
      </c>
      <c r="DB36" s="164">
        <f t="shared" si="121"/>
        <v>58.288042497999996</v>
      </c>
      <c r="DG36" s="22">
        <v>15.512197</v>
      </c>
      <c r="DH36" s="164">
        <f t="shared" si="99"/>
        <v>16.411904426</v>
      </c>
      <c r="DI36" s="164">
        <f t="shared" si="122"/>
        <v>17.358148443000001</v>
      </c>
      <c r="DN36" s="22">
        <v>15.512197</v>
      </c>
      <c r="DO36" s="164">
        <f t="shared" si="100"/>
        <v>16.411904426</v>
      </c>
      <c r="DP36" s="164">
        <f t="shared" si="123"/>
        <v>17.358148443000001</v>
      </c>
      <c r="DU36" s="22">
        <v>94.061897999999999</v>
      </c>
      <c r="DV36" s="164">
        <f t="shared" si="101"/>
        <v>99.611549982</v>
      </c>
      <c r="DW36" s="164">
        <f t="shared" si="124"/>
        <v>105.44338765800001</v>
      </c>
    </row>
    <row r="37" spans="2:127" x14ac:dyDescent="0.25">
      <c r="B37" t="s">
        <v>20</v>
      </c>
      <c r="F37" s="22">
        <v>9.6760680000000008</v>
      </c>
      <c r="G37" s="164">
        <f t="shared" si="91"/>
        <v>10.246956012</v>
      </c>
      <c r="H37" s="164">
        <f t="shared" si="102"/>
        <v>10.856548296000001</v>
      </c>
      <c r="M37" s="22">
        <v>10.522212</v>
      </c>
      <c r="N37" s="164">
        <f t="shared" si="92"/>
        <v>11.569172093999999</v>
      </c>
      <c r="O37" s="164">
        <f t="shared" si="103"/>
        <v>12.7203020868</v>
      </c>
      <c r="T37" s="22">
        <v>6.1788699999999999</v>
      </c>
      <c r="U37" s="164">
        <v>7.7487680000000001</v>
      </c>
      <c r="V37" s="164">
        <v>9.5699020000000008</v>
      </c>
      <c r="AA37" s="22">
        <v>5.2069830000000001</v>
      </c>
      <c r="AB37" s="164">
        <f t="shared" si="93"/>
        <v>5.7276813000000004</v>
      </c>
      <c r="AC37" s="164">
        <f t="shared" si="94"/>
        <v>6.2947217487000007</v>
      </c>
      <c r="AH37" s="22">
        <v>3.4711080000000001</v>
      </c>
      <c r="AI37" s="164">
        <f t="shared" si="104"/>
        <v>3.8182188000000004</v>
      </c>
      <c r="AJ37" s="164">
        <f t="shared" si="105"/>
        <v>4.1962224612000005</v>
      </c>
      <c r="AO37" s="22">
        <v>5.7539283230000002</v>
      </c>
      <c r="AP37" s="164">
        <f t="shared" si="106"/>
        <v>6.1106718790260004</v>
      </c>
      <c r="AQ37" s="164">
        <f t="shared" si="107"/>
        <v>6.4904311483439994</v>
      </c>
      <c r="AV37" s="22">
        <v>5.7539283230000002</v>
      </c>
      <c r="AW37" s="164">
        <f t="shared" si="108"/>
        <v>6.1106718790260004</v>
      </c>
      <c r="AX37" s="164">
        <f t="shared" si="109"/>
        <v>6.4904311483439994</v>
      </c>
      <c r="BC37" s="22">
        <v>5.7539283230000002</v>
      </c>
      <c r="BD37" s="164">
        <f t="shared" si="95"/>
        <v>6.1106718790260004</v>
      </c>
      <c r="BE37" s="164">
        <f t="shared" si="110"/>
        <v>6.4904311483439994</v>
      </c>
      <c r="BJ37" s="22">
        <v>5.7539283230000002</v>
      </c>
      <c r="BK37" s="164">
        <f t="shared" si="96"/>
        <v>6.1106718790260004</v>
      </c>
      <c r="BL37" s="164">
        <f t="shared" si="111"/>
        <v>6.4904311483439994</v>
      </c>
      <c r="BQ37" s="22">
        <v>5.7539283230000002</v>
      </c>
      <c r="BR37" s="164">
        <f t="shared" si="97"/>
        <v>6.1106718790260004</v>
      </c>
      <c r="BS37" s="164">
        <f t="shared" si="112"/>
        <v>6.4904311483439994</v>
      </c>
      <c r="BX37" s="22">
        <v>23.112400000000001</v>
      </c>
      <c r="BY37" s="164">
        <f t="shared" si="113"/>
        <v>24.036896000000002</v>
      </c>
      <c r="BZ37" s="164">
        <f t="shared" si="114"/>
        <v>25.007616800000001</v>
      </c>
      <c r="CE37" s="22">
        <v>23.112400000000001</v>
      </c>
      <c r="CF37" s="164">
        <f t="shared" si="115"/>
        <v>24.036896000000002</v>
      </c>
      <c r="CG37" s="164">
        <f t="shared" si="116"/>
        <v>25.007616800000001</v>
      </c>
      <c r="CL37" s="22">
        <v>23.112400000000001</v>
      </c>
      <c r="CM37" s="164">
        <f t="shared" si="129"/>
        <v>24.036896000000002</v>
      </c>
      <c r="CN37" s="164">
        <f t="shared" si="130"/>
        <v>25.007616800000001</v>
      </c>
      <c r="CS37" s="22"/>
      <c r="CT37" s="164">
        <f t="shared" si="119"/>
        <v>0</v>
      </c>
      <c r="CU37" s="164">
        <f t="shared" si="98"/>
        <v>0</v>
      </c>
      <c r="CZ37" s="22"/>
      <c r="DA37" s="164">
        <f t="shared" si="120"/>
        <v>0</v>
      </c>
      <c r="DB37" s="164"/>
      <c r="DG37" s="22">
        <v>6.8696869999999999</v>
      </c>
      <c r="DH37" s="164">
        <f t="shared" si="99"/>
        <v>7.2681288460000006</v>
      </c>
      <c r="DI37" s="164">
        <f t="shared" si="122"/>
        <v>7.6871797529999997</v>
      </c>
      <c r="DN37" s="22">
        <v>6.6480839999999999</v>
      </c>
      <c r="DO37" s="164">
        <f t="shared" si="100"/>
        <v>7.0336728720000004</v>
      </c>
      <c r="DP37" s="164">
        <f t="shared" si="123"/>
        <v>7.4392059960000001</v>
      </c>
      <c r="DU37" s="22">
        <v>6.6676840000000004</v>
      </c>
      <c r="DV37" s="164">
        <f t="shared" si="101"/>
        <v>7.0610773560000002</v>
      </c>
      <c r="DW37" s="164">
        <f t="shared" si="124"/>
        <v>7.4744737640000007</v>
      </c>
    </row>
    <row r="38" spans="2:127" x14ac:dyDescent="0.25">
      <c r="B38" t="s">
        <v>21</v>
      </c>
      <c r="F38" s="22">
        <v>9.6760680000000008</v>
      </c>
      <c r="G38" s="164">
        <f t="shared" si="91"/>
        <v>10.246956012</v>
      </c>
      <c r="H38" s="164">
        <f t="shared" si="102"/>
        <v>10.856548296000001</v>
      </c>
      <c r="M38" s="22">
        <v>10.522212</v>
      </c>
      <c r="N38" s="164">
        <f t="shared" si="92"/>
        <v>11.569172093999999</v>
      </c>
      <c r="O38" s="164">
        <f t="shared" si="103"/>
        <v>12.7203020868</v>
      </c>
      <c r="T38" s="22">
        <v>6.1788699999999999</v>
      </c>
      <c r="U38" s="164">
        <v>7.7487680000000001</v>
      </c>
      <c r="V38" s="164">
        <v>9.5699020000000008</v>
      </c>
      <c r="AA38" s="22">
        <v>3.5147620000000002</v>
      </c>
      <c r="AB38" s="164">
        <f t="shared" si="93"/>
        <v>3.8662382000000006</v>
      </c>
      <c r="AC38" s="164">
        <f t="shared" si="94"/>
        <v>4.2489957818000006</v>
      </c>
      <c r="AH38" s="22">
        <v>3.4711080000000001</v>
      </c>
      <c r="AI38" s="164">
        <f t="shared" si="104"/>
        <v>3.8182188000000004</v>
      </c>
      <c r="AJ38" s="164">
        <f t="shared" si="105"/>
        <v>4.1962224612000005</v>
      </c>
      <c r="AO38" s="22">
        <v>15.235880679999999</v>
      </c>
      <c r="AP38" s="164">
        <f t="shared" si="106"/>
        <v>16.180505282159999</v>
      </c>
      <c r="AQ38" s="164">
        <f t="shared" si="107"/>
        <v>17.186073407039999</v>
      </c>
      <c r="AV38" s="22">
        <v>15.235880679999999</v>
      </c>
      <c r="AW38" s="164">
        <f t="shared" si="108"/>
        <v>16.180505282159999</v>
      </c>
      <c r="AX38" s="164">
        <f t="shared" si="109"/>
        <v>17.186073407039999</v>
      </c>
      <c r="BC38" s="22">
        <v>15.235880679999999</v>
      </c>
      <c r="BD38" s="164">
        <f t="shared" si="95"/>
        <v>16.180505282159999</v>
      </c>
      <c r="BE38" s="164">
        <f t="shared" si="110"/>
        <v>17.186073407039999</v>
      </c>
      <c r="BJ38" s="22">
        <v>15.235880679999999</v>
      </c>
      <c r="BK38" s="164">
        <f t="shared" si="96"/>
        <v>16.180505282159999</v>
      </c>
      <c r="BL38" s="164">
        <f t="shared" si="111"/>
        <v>17.186073407039999</v>
      </c>
      <c r="BQ38" s="22">
        <v>15.235880679999999</v>
      </c>
      <c r="BR38" s="164">
        <f t="shared" si="97"/>
        <v>16.180505282159999</v>
      </c>
      <c r="BS38" s="164">
        <f t="shared" si="112"/>
        <v>17.186073407039999</v>
      </c>
      <c r="BX38" s="22">
        <v>23.112400000000001</v>
      </c>
      <c r="BY38" s="164">
        <f t="shared" si="113"/>
        <v>24.036896000000002</v>
      </c>
      <c r="BZ38" s="164">
        <f t="shared" si="114"/>
        <v>25.007616800000001</v>
      </c>
      <c r="CE38" s="22">
        <v>23.112400000000001</v>
      </c>
      <c r="CF38" s="164">
        <f t="shared" si="115"/>
        <v>24.036896000000002</v>
      </c>
      <c r="CG38" s="164">
        <f t="shared" si="116"/>
        <v>25.007616800000001</v>
      </c>
      <c r="CL38" s="22">
        <v>23.112400000000001</v>
      </c>
      <c r="CM38" s="164">
        <f t="shared" si="129"/>
        <v>24.036896000000002</v>
      </c>
      <c r="CN38" s="164">
        <f t="shared" si="130"/>
        <v>25.007616800000001</v>
      </c>
      <c r="CS38" s="22"/>
      <c r="CT38" s="164">
        <f t="shared" si="119"/>
        <v>0</v>
      </c>
      <c r="CU38" s="164">
        <f t="shared" si="98"/>
        <v>0</v>
      </c>
      <c r="CZ38" s="22"/>
      <c r="DA38" s="164">
        <f t="shared" si="120"/>
        <v>0</v>
      </c>
      <c r="DB38" s="164"/>
      <c r="DG38" s="22">
        <v>8.8641120000000004</v>
      </c>
      <c r="DH38" s="164">
        <f t="shared" si="99"/>
        <v>9.3782304960000005</v>
      </c>
      <c r="DI38" s="164">
        <f t="shared" si="122"/>
        <v>9.9189413280000007</v>
      </c>
      <c r="DN38" s="22">
        <v>8.8641120000000004</v>
      </c>
      <c r="DO38" s="164">
        <f t="shared" si="100"/>
        <v>9.3782304960000005</v>
      </c>
      <c r="DP38" s="164">
        <f t="shared" si="123"/>
        <v>9.9189413280000007</v>
      </c>
      <c r="DU38" s="22">
        <v>12.144742000000001</v>
      </c>
      <c r="DV38" s="164">
        <f t="shared" si="101"/>
        <v>12.861281778</v>
      </c>
      <c r="DW38" s="164">
        <f t="shared" si="124"/>
        <v>13.614255782000001</v>
      </c>
    </row>
    <row r="40" spans="2:127" x14ac:dyDescent="0.25">
      <c r="B40" s="5" t="s">
        <v>59</v>
      </c>
      <c r="C40" s="5"/>
      <c r="D40" s="5"/>
      <c r="E40" s="5"/>
      <c r="F40" s="5"/>
      <c r="G40" s="23"/>
      <c r="H40" s="23"/>
      <c r="J40" s="5"/>
      <c r="K40" s="5"/>
      <c r="L40" s="5"/>
      <c r="M40" s="5"/>
      <c r="N40" s="23"/>
      <c r="O40" s="23"/>
      <c r="Q40" s="5"/>
      <c r="R40" s="5"/>
      <c r="S40" s="5"/>
      <c r="T40" s="5"/>
      <c r="U40" s="23"/>
      <c r="V40" s="23"/>
      <c r="X40" s="5"/>
      <c r="Y40" s="5"/>
      <c r="Z40" s="5"/>
      <c r="AA40" s="5"/>
      <c r="AB40" s="23"/>
      <c r="AC40" s="23"/>
      <c r="AE40" s="5"/>
      <c r="AF40" s="5"/>
      <c r="AG40" s="5"/>
      <c r="AH40" s="5"/>
      <c r="AI40" s="23"/>
      <c r="AJ40" s="23"/>
      <c r="AL40" s="5"/>
      <c r="AM40" s="5"/>
      <c r="AN40" s="5"/>
      <c r="AO40" s="5"/>
      <c r="AP40" s="23"/>
      <c r="AQ40" s="23"/>
      <c r="AS40" s="5"/>
      <c r="AT40" s="5"/>
      <c r="AU40" s="5"/>
      <c r="AV40" s="5"/>
      <c r="AW40" s="23"/>
      <c r="AX40" s="23"/>
      <c r="AZ40" s="5"/>
      <c r="BA40" s="5"/>
      <c r="BB40" s="5"/>
      <c r="BC40" s="5"/>
      <c r="BD40" s="23"/>
      <c r="BE40" s="23"/>
      <c r="BG40" s="5"/>
      <c r="BH40" s="5"/>
      <c r="BI40" s="5"/>
      <c r="BJ40" s="5"/>
      <c r="BK40" s="23"/>
      <c r="BL40" s="23"/>
      <c r="BN40" s="5"/>
      <c r="BO40" s="5"/>
      <c r="BP40" s="5"/>
      <c r="BQ40" s="5"/>
      <c r="BR40" s="23"/>
      <c r="BS40" s="23"/>
      <c r="BU40" s="5"/>
      <c r="BV40" s="5"/>
      <c r="BW40" s="5"/>
      <c r="BX40" s="5"/>
      <c r="BY40" s="23"/>
      <c r="BZ40" s="23"/>
      <c r="CB40" s="5"/>
      <c r="CC40" s="5"/>
      <c r="CD40" s="5"/>
      <c r="CE40" s="5"/>
      <c r="CF40" s="23"/>
      <c r="CG40" s="23"/>
      <c r="CI40" s="5"/>
      <c r="CJ40" s="5"/>
      <c r="CK40" s="5"/>
      <c r="CL40" s="5"/>
      <c r="CM40" s="23"/>
      <c r="CN40" s="23"/>
      <c r="CP40" s="5"/>
      <c r="CQ40" s="5"/>
      <c r="CR40" s="5"/>
      <c r="CS40" s="23"/>
      <c r="CT40" s="23"/>
      <c r="CU40" s="23"/>
      <c r="CW40" s="5"/>
      <c r="CX40" s="5"/>
      <c r="CY40" s="5"/>
      <c r="CZ40" s="5"/>
      <c r="DA40" s="23"/>
      <c r="DB40" s="23"/>
      <c r="DD40" s="5"/>
      <c r="DE40" s="5"/>
      <c r="DF40" s="5"/>
      <c r="DG40" s="5"/>
      <c r="DH40" s="23"/>
      <c r="DI40" s="23"/>
      <c r="DK40" s="5"/>
      <c r="DL40" s="5"/>
      <c r="DM40" s="5"/>
      <c r="DN40" s="5"/>
      <c r="DO40" s="23"/>
      <c r="DP40" s="23"/>
      <c r="DR40" s="5"/>
      <c r="DS40" s="5"/>
      <c r="DT40" s="5"/>
      <c r="DU40" s="5"/>
      <c r="DV40" s="23"/>
      <c r="DW40" s="23"/>
    </row>
    <row r="41" spans="2:127" x14ac:dyDescent="0.25">
      <c r="B41" t="s">
        <v>60</v>
      </c>
      <c r="M41" s="22">
        <v>3.6441000000000001E-2</v>
      </c>
      <c r="N41" s="164">
        <v>4.0096E-2</v>
      </c>
      <c r="O41" s="164">
        <v>4.0938000000000002E-2</v>
      </c>
      <c r="T41" s="22">
        <v>3.6441000000000001E-2</v>
      </c>
      <c r="U41" s="164">
        <v>4.0096E-2</v>
      </c>
      <c r="V41" s="164">
        <v>4.0938000000000002E-2</v>
      </c>
      <c r="CS41" s="7"/>
      <c r="CT41" s="7"/>
      <c r="CU41" s="7"/>
    </row>
    <row r="42" spans="2:127" x14ac:dyDescent="0.25">
      <c r="B42" t="s">
        <v>61</v>
      </c>
      <c r="M42" s="22">
        <v>3.6441000000000001E-2</v>
      </c>
      <c r="N42" s="164">
        <v>4.0096E-2</v>
      </c>
      <c r="O42" s="164">
        <v>4.0938000000000002E-2</v>
      </c>
      <c r="T42" s="22">
        <v>3.6441000000000001E-2</v>
      </c>
      <c r="U42" s="164">
        <v>4.0096E-2</v>
      </c>
      <c r="V42" s="164">
        <v>4.0938000000000002E-2</v>
      </c>
      <c r="CS42" s="7"/>
      <c r="CT42" s="7"/>
      <c r="CU42" s="7"/>
    </row>
    <row r="43" spans="2:127" x14ac:dyDescent="0.25">
      <c r="B43" t="s">
        <v>62</v>
      </c>
      <c r="M43" s="22">
        <v>3.6441000000000001E-2</v>
      </c>
      <c r="N43" s="164">
        <v>4.0096E-2</v>
      </c>
      <c r="O43" s="164">
        <v>4.0938000000000002E-2</v>
      </c>
      <c r="T43" s="22">
        <v>3.6441000000000001E-2</v>
      </c>
      <c r="U43" s="164">
        <v>4.0096E-2</v>
      </c>
      <c r="V43" s="164">
        <v>4.0938000000000002E-2</v>
      </c>
      <c r="CS43" s="7"/>
      <c r="CT43" s="7"/>
      <c r="CU43" s="7"/>
    </row>
    <row r="45" spans="2:127" x14ac:dyDescent="0.25">
      <c r="B45" s="5" t="s">
        <v>65</v>
      </c>
      <c r="C45" s="5"/>
      <c r="D45" s="5"/>
      <c r="E45" s="5"/>
      <c r="F45" s="23"/>
      <c r="G45" s="23"/>
      <c r="H45" s="23"/>
      <c r="J45" s="5"/>
      <c r="K45" s="5"/>
      <c r="L45" s="5"/>
      <c r="M45" s="23"/>
      <c r="N45" s="23"/>
      <c r="O45" s="23"/>
      <c r="Q45" s="5"/>
      <c r="R45" s="5"/>
      <c r="S45" s="5"/>
      <c r="T45" s="23"/>
      <c r="U45" s="23"/>
      <c r="V45" s="23"/>
      <c r="X45" s="5"/>
      <c r="Y45" s="5"/>
      <c r="Z45" s="5"/>
      <c r="AA45" s="23"/>
      <c r="AB45" s="23"/>
      <c r="AC45" s="23"/>
      <c r="AE45" s="5"/>
      <c r="AF45" s="5"/>
      <c r="AG45" s="5"/>
      <c r="AH45" s="23"/>
      <c r="AI45" s="23"/>
      <c r="AJ45" s="23"/>
      <c r="AL45" s="5"/>
      <c r="AM45" s="5"/>
      <c r="AN45" s="5"/>
      <c r="AO45" s="23"/>
      <c r="AP45" s="23"/>
      <c r="AQ45" s="23"/>
      <c r="AS45" s="5"/>
      <c r="AT45" s="5"/>
      <c r="AU45" s="5"/>
      <c r="AV45" s="23"/>
      <c r="AW45" s="23"/>
      <c r="AX45" s="23"/>
      <c r="AZ45" s="5"/>
      <c r="BA45" s="5"/>
      <c r="BB45" s="5"/>
      <c r="BC45" s="23"/>
      <c r="BD45" s="23"/>
      <c r="BE45" s="23"/>
      <c r="BG45" s="5"/>
      <c r="BH45" s="5"/>
      <c r="BI45" s="5"/>
      <c r="BJ45" s="23"/>
      <c r="BK45" s="23"/>
      <c r="BL45" s="23"/>
      <c r="BN45" s="5"/>
      <c r="BO45" s="5"/>
      <c r="BP45" s="5"/>
      <c r="BQ45" s="23"/>
      <c r="BR45" s="23"/>
      <c r="BS45" s="23"/>
      <c r="BU45" s="5"/>
      <c r="BV45" s="5"/>
      <c r="BW45" s="5"/>
      <c r="BX45" s="23"/>
      <c r="BY45" s="23"/>
      <c r="BZ45" s="23"/>
      <c r="CB45" s="5"/>
      <c r="CC45" s="5"/>
      <c r="CD45" s="5"/>
      <c r="CE45" s="23"/>
      <c r="CF45" s="23"/>
      <c r="CG45" s="23"/>
      <c r="CI45" s="5"/>
      <c r="CJ45" s="5"/>
      <c r="CK45" s="5"/>
      <c r="CL45" s="23"/>
      <c r="CM45" s="23"/>
      <c r="CN45" s="23"/>
      <c r="CP45" s="5"/>
      <c r="CQ45" s="5"/>
      <c r="CR45" s="5"/>
      <c r="CS45" s="23"/>
      <c r="CT45" s="23"/>
      <c r="CU45" s="23"/>
      <c r="CW45" s="5"/>
      <c r="CX45" s="5"/>
      <c r="CY45" s="5"/>
      <c r="CZ45" s="23"/>
      <c r="DA45" s="23"/>
      <c r="DB45" s="23"/>
      <c r="DD45" s="5"/>
      <c r="DE45" s="5"/>
      <c r="DF45" s="5"/>
      <c r="DG45" s="23"/>
      <c r="DH45" s="23"/>
      <c r="DI45" s="23"/>
      <c r="DK45" s="5"/>
      <c r="DL45" s="5"/>
      <c r="DM45" s="5"/>
      <c r="DN45" s="23"/>
      <c r="DO45" s="23"/>
      <c r="DP45" s="23"/>
      <c r="DR45" s="5"/>
      <c r="DS45" s="5"/>
      <c r="DT45" s="5"/>
      <c r="DU45" s="23"/>
      <c r="DV45" s="23"/>
      <c r="DW45" s="23"/>
    </row>
    <row r="46" spans="2:127" x14ac:dyDescent="0.25">
      <c r="B46" t="s">
        <v>68</v>
      </c>
      <c r="F46" s="22">
        <v>6.0000000000000001E-3</v>
      </c>
      <c r="G46" s="164">
        <v>6.0000000000000001E-3</v>
      </c>
      <c r="H46" s="164">
        <v>6.0000000000000001E-3</v>
      </c>
      <c r="M46" s="22">
        <v>6.0000000000000001E-3</v>
      </c>
      <c r="N46" s="164">
        <v>6.0000000000000001E-3</v>
      </c>
      <c r="O46" s="164">
        <v>6.0000000000000001E-3</v>
      </c>
      <c r="T46" s="22">
        <v>6.0000000000000001E-3</v>
      </c>
      <c r="U46" s="164">
        <v>6.0000000000000001E-3</v>
      </c>
      <c r="V46" s="164">
        <v>6.0000000000000001E-3</v>
      </c>
      <c r="AA46" s="22">
        <v>6.0000000000000001E-3</v>
      </c>
      <c r="AB46" s="164">
        <v>6.0000000000000001E-3</v>
      </c>
      <c r="AC46" s="164">
        <v>6.0000000000000001E-3</v>
      </c>
      <c r="AH46" s="22">
        <v>6.0000000000000001E-3</v>
      </c>
      <c r="AI46" s="164">
        <v>6.0000000000000001E-3</v>
      </c>
      <c r="AJ46" s="164">
        <v>6.0000000000000001E-3</v>
      </c>
      <c r="AO46" s="22">
        <v>6.0000000000000001E-3</v>
      </c>
      <c r="AP46" s="164">
        <v>6.0000000000000001E-3</v>
      </c>
      <c r="AQ46" s="164">
        <v>6.0000000000000001E-3</v>
      </c>
      <c r="AV46" s="22">
        <v>6.0000000000000001E-3</v>
      </c>
      <c r="AW46" s="164">
        <v>6.0000000000000001E-3</v>
      </c>
      <c r="AX46" s="164">
        <v>6.0000000000000001E-3</v>
      </c>
      <c r="BC46" s="22">
        <v>6.0000000000000001E-3</v>
      </c>
      <c r="BD46" s="164">
        <v>6.0000000000000001E-3</v>
      </c>
      <c r="BE46" s="164">
        <v>6.0000000000000001E-3</v>
      </c>
      <c r="BJ46" s="22">
        <v>6.0000000000000001E-3</v>
      </c>
      <c r="BK46" s="164">
        <v>6.0000000000000001E-3</v>
      </c>
      <c r="BL46" s="164">
        <v>6.0000000000000001E-3</v>
      </c>
      <c r="BQ46" s="22">
        <v>6.0000000000000001E-3</v>
      </c>
      <c r="BR46" s="164">
        <v>6.0000000000000001E-3</v>
      </c>
      <c r="BS46" s="164">
        <v>6.0000000000000001E-3</v>
      </c>
      <c r="BX46" s="22">
        <v>6.0000000000000001E-3</v>
      </c>
      <c r="BY46" s="164">
        <v>6.0000000000000001E-3</v>
      </c>
      <c r="BZ46" s="164">
        <v>6.0000000000000001E-3</v>
      </c>
      <c r="CE46" s="22">
        <v>6.0000000000000001E-3</v>
      </c>
      <c r="CF46" s="164">
        <v>6.0000000000000001E-3</v>
      </c>
      <c r="CG46" s="164">
        <v>6.0000000000000001E-3</v>
      </c>
      <c r="CL46" s="22">
        <v>6.0000000000000001E-3</v>
      </c>
      <c r="CM46" s="164">
        <v>6.0000000000000001E-3</v>
      </c>
      <c r="CN46" s="164">
        <v>6.0000000000000001E-3</v>
      </c>
      <c r="CS46" s="164">
        <v>6.0000000000000001E-3</v>
      </c>
      <c r="CT46" s="164">
        <v>6.0000000000000001E-3</v>
      </c>
      <c r="CU46" s="164">
        <v>6.0000000000000001E-3</v>
      </c>
      <c r="CZ46" s="22">
        <v>6.0000000000000001E-3</v>
      </c>
      <c r="DA46" s="164">
        <v>6.0000000000000001E-3</v>
      </c>
      <c r="DB46" s="164">
        <v>6.0000000000000001E-3</v>
      </c>
      <c r="DG46" s="22">
        <v>6.0000000000000001E-3</v>
      </c>
      <c r="DH46" s="164">
        <v>6.0000000000000001E-3</v>
      </c>
      <c r="DI46" s="164">
        <v>6.0000000000000001E-3</v>
      </c>
      <c r="DN46" s="22">
        <v>6.0000000000000001E-3</v>
      </c>
      <c r="DO46" s="164">
        <v>6.0000000000000001E-3</v>
      </c>
      <c r="DP46" s="164">
        <v>6.0000000000000001E-3</v>
      </c>
      <c r="DU46" s="22">
        <v>6.0000000000000001E-3</v>
      </c>
      <c r="DV46" s="164">
        <v>6.0000000000000001E-3</v>
      </c>
      <c r="DW46" s="164">
        <v>6.0000000000000001E-3</v>
      </c>
    </row>
    <row r="47" spans="2:127" x14ac:dyDescent="0.25">
      <c r="B47" t="s">
        <v>69</v>
      </c>
      <c r="F47" s="22">
        <v>8.9999999999999993E-3</v>
      </c>
      <c r="G47" s="164">
        <v>8.9999999999999993E-3</v>
      </c>
      <c r="H47" s="164">
        <v>8.9999999999999993E-3</v>
      </c>
      <c r="M47" s="22">
        <v>8.9999999999999993E-3</v>
      </c>
      <c r="N47" s="164">
        <v>8.9999999999999993E-3</v>
      </c>
      <c r="O47" s="164">
        <v>8.9999999999999993E-3</v>
      </c>
      <c r="T47" s="22">
        <v>8.9999999999999993E-3</v>
      </c>
      <c r="U47" s="164">
        <v>8.9999999999999993E-3</v>
      </c>
      <c r="V47" s="164">
        <v>8.9999999999999993E-3</v>
      </c>
      <c r="AA47" s="22">
        <v>8.9999999999999993E-3</v>
      </c>
      <c r="AB47" s="164">
        <v>8.9999999999999993E-3</v>
      </c>
      <c r="AC47" s="164">
        <v>8.9999999999999993E-3</v>
      </c>
      <c r="AH47" s="22">
        <v>8.9999999999999993E-3</v>
      </c>
      <c r="AI47" s="164">
        <v>8.9999999999999993E-3</v>
      </c>
      <c r="AJ47" s="164">
        <v>8.9999999999999993E-3</v>
      </c>
      <c r="AO47" s="22">
        <v>8.9999999999999993E-3</v>
      </c>
      <c r="AP47" s="164">
        <v>8.9999999999999993E-3</v>
      </c>
      <c r="AQ47" s="164">
        <v>8.9999999999999993E-3</v>
      </c>
      <c r="AV47" s="22">
        <v>8.9999999999999993E-3</v>
      </c>
      <c r="AW47" s="164">
        <v>8.9999999999999993E-3</v>
      </c>
      <c r="AX47" s="164">
        <v>8.9999999999999993E-3</v>
      </c>
      <c r="BC47" s="22">
        <v>8.9999999999999993E-3</v>
      </c>
      <c r="BD47" s="164">
        <v>8.9999999999999993E-3</v>
      </c>
      <c r="BE47" s="164">
        <v>8.9999999999999993E-3</v>
      </c>
      <c r="BJ47" s="22">
        <v>8.9999999999999993E-3</v>
      </c>
      <c r="BK47" s="164">
        <v>8.9999999999999993E-3</v>
      </c>
      <c r="BL47" s="164">
        <v>8.9999999999999993E-3</v>
      </c>
      <c r="BQ47" s="22">
        <v>8.9999999999999993E-3</v>
      </c>
      <c r="BR47" s="164">
        <v>8.9999999999999993E-3</v>
      </c>
      <c r="BS47" s="164">
        <v>8.9999999999999993E-3</v>
      </c>
      <c r="BX47" s="22">
        <v>8.9999999999999993E-3</v>
      </c>
      <c r="BY47" s="164">
        <v>8.9999999999999993E-3</v>
      </c>
      <c r="BZ47" s="164">
        <v>8.9999999999999993E-3</v>
      </c>
      <c r="CE47" s="22">
        <v>8.9999999999999993E-3</v>
      </c>
      <c r="CF47" s="164">
        <v>8.9999999999999993E-3</v>
      </c>
      <c r="CG47" s="164">
        <v>8.9999999999999993E-3</v>
      </c>
      <c r="CL47" s="22">
        <v>8.9999999999999993E-3</v>
      </c>
      <c r="CM47" s="164">
        <v>8.9999999999999993E-3</v>
      </c>
      <c r="CN47" s="164">
        <v>8.9999999999999993E-3</v>
      </c>
      <c r="CS47" s="164">
        <v>8.9999999999999993E-3</v>
      </c>
      <c r="CT47" s="164">
        <v>8.9999999999999993E-3</v>
      </c>
      <c r="CU47" s="164">
        <v>8.9999999999999993E-3</v>
      </c>
      <c r="CZ47" s="22">
        <v>8.9999999999999993E-3</v>
      </c>
      <c r="DA47" s="164">
        <v>8.9999999999999993E-3</v>
      </c>
      <c r="DB47" s="164">
        <v>8.9999999999999993E-3</v>
      </c>
      <c r="DG47" s="22">
        <v>8.9999999999999993E-3</v>
      </c>
      <c r="DH47" s="164">
        <v>8.9999999999999993E-3</v>
      </c>
      <c r="DI47" s="164">
        <v>8.9999999999999993E-3</v>
      </c>
      <c r="DN47" s="22">
        <v>8.9999999999999993E-3</v>
      </c>
      <c r="DO47" s="164">
        <v>8.9999999999999993E-3</v>
      </c>
      <c r="DP47" s="164">
        <v>8.9999999999999993E-3</v>
      </c>
      <c r="DU47" s="22">
        <v>8.9999999999999993E-3</v>
      </c>
      <c r="DV47" s="164">
        <v>8.9999999999999993E-3</v>
      </c>
      <c r="DW47" s="164">
        <v>8.9999999999999993E-3</v>
      </c>
    </row>
    <row r="48" spans="2:127" x14ac:dyDescent="0.25">
      <c r="B48" t="s">
        <v>66</v>
      </c>
      <c r="F48" s="22">
        <v>1.7899999999999999E-2</v>
      </c>
      <c r="G48" s="164">
        <v>1.7899999999999999E-2</v>
      </c>
      <c r="H48" s="164">
        <v>1.7899999999999999E-2</v>
      </c>
      <c r="M48" s="22">
        <v>1.7899999999999999E-2</v>
      </c>
      <c r="N48" s="164">
        <v>1.7899999999999999E-2</v>
      </c>
      <c r="O48" s="164">
        <v>1.7899999999999999E-2</v>
      </c>
      <c r="T48" s="22">
        <v>1.7899999999999999E-2</v>
      </c>
      <c r="U48" s="164">
        <v>1.7899999999999999E-2</v>
      </c>
      <c r="V48" s="164">
        <v>1.7899999999999999E-2</v>
      </c>
      <c r="AA48" s="22">
        <v>1.7899999999999999E-2</v>
      </c>
      <c r="AB48" s="164">
        <v>1.7899999999999999E-2</v>
      </c>
      <c r="AC48" s="164">
        <v>1.7899999999999999E-2</v>
      </c>
      <c r="AH48" s="22">
        <v>1.7899999999999999E-2</v>
      </c>
      <c r="AI48" s="164">
        <v>1.7899999999999999E-2</v>
      </c>
      <c r="AJ48" s="164">
        <v>1.7899999999999999E-2</v>
      </c>
      <c r="AO48" s="22">
        <v>1.7899999999999999E-2</v>
      </c>
      <c r="AP48" s="164">
        <v>1.7899999999999999E-2</v>
      </c>
      <c r="AQ48" s="164">
        <v>1.7899999999999999E-2</v>
      </c>
      <c r="AV48" s="22">
        <v>1.7899999999999999E-2</v>
      </c>
      <c r="AW48" s="164">
        <v>1.7899999999999999E-2</v>
      </c>
      <c r="AX48" s="164">
        <v>1.7899999999999999E-2</v>
      </c>
      <c r="BC48" s="22">
        <v>1.7899999999999999E-2</v>
      </c>
      <c r="BD48" s="164">
        <v>1.7899999999999999E-2</v>
      </c>
      <c r="BE48" s="164">
        <v>1.7899999999999999E-2</v>
      </c>
      <c r="BJ48" s="22">
        <v>1.7899999999999999E-2</v>
      </c>
      <c r="BK48" s="164">
        <v>1.7899999999999999E-2</v>
      </c>
      <c r="BL48" s="164">
        <v>1.7899999999999999E-2</v>
      </c>
      <c r="BQ48" s="22">
        <v>1.7899999999999999E-2</v>
      </c>
      <c r="BR48" s="164">
        <v>1.7899999999999999E-2</v>
      </c>
      <c r="BS48" s="164">
        <v>1.7899999999999999E-2</v>
      </c>
      <c r="BX48" s="22">
        <v>1.7899999999999999E-2</v>
      </c>
      <c r="BY48" s="164">
        <v>1.7899999999999999E-2</v>
      </c>
      <c r="BZ48" s="164">
        <v>1.7899999999999999E-2</v>
      </c>
      <c r="CE48" s="22">
        <v>1.7899999999999999E-2</v>
      </c>
      <c r="CF48" s="164">
        <v>1.7899999999999999E-2</v>
      </c>
      <c r="CG48" s="164">
        <v>1.7899999999999999E-2</v>
      </c>
      <c r="CL48" s="22">
        <v>1.7899999999999999E-2</v>
      </c>
      <c r="CM48" s="164">
        <v>1.7899999999999999E-2</v>
      </c>
      <c r="CN48" s="164">
        <v>1.7899999999999999E-2</v>
      </c>
      <c r="CS48" s="164">
        <v>1.7899999999999999E-2</v>
      </c>
      <c r="CT48" s="164">
        <v>1.7899999999999999E-2</v>
      </c>
      <c r="CU48" s="164">
        <v>1.7899999999999999E-2</v>
      </c>
      <c r="CZ48" s="22">
        <v>1.7899999999999999E-2</v>
      </c>
      <c r="DA48" s="164">
        <v>1.7899999999999999E-2</v>
      </c>
      <c r="DB48" s="164">
        <v>1.7899999999999999E-2</v>
      </c>
      <c r="DG48" s="22">
        <v>1.7899999999999999E-2</v>
      </c>
      <c r="DH48" s="164">
        <v>1.7899999999999999E-2</v>
      </c>
      <c r="DI48" s="164">
        <v>1.7899999999999999E-2</v>
      </c>
      <c r="DN48" s="22">
        <v>1.7899999999999999E-2</v>
      </c>
      <c r="DO48" s="164">
        <v>1.7899999999999999E-2</v>
      </c>
      <c r="DP48" s="164">
        <v>1.7899999999999999E-2</v>
      </c>
      <c r="DU48" s="22">
        <v>1.7899999999999999E-2</v>
      </c>
      <c r="DV48" s="164">
        <v>1.7899999999999999E-2</v>
      </c>
      <c r="DW48" s="164">
        <v>1.7899999999999999E-2</v>
      </c>
    </row>
    <row r="49" spans="2:127" x14ac:dyDescent="0.25">
      <c r="B49" t="s">
        <v>67</v>
      </c>
      <c r="F49" s="22">
        <v>0</v>
      </c>
      <c r="G49" s="164">
        <v>0</v>
      </c>
      <c r="H49" s="164">
        <v>0</v>
      </c>
      <c r="M49" s="22">
        <v>0</v>
      </c>
      <c r="N49" s="164">
        <v>0</v>
      </c>
      <c r="O49" s="164">
        <v>0</v>
      </c>
      <c r="T49" s="22">
        <v>0</v>
      </c>
      <c r="U49" s="164">
        <v>0</v>
      </c>
      <c r="V49" s="164">
        <v>0</v>
      </c>
      <c r="AA49" s="22">
        <v>0</v>
      </c>
      <c r="AB49" s="164">
        <v>0</v>
      </c>
      <c r="AC49" s="164">
        <v>0</v>
      </c>
      <c r="AH49" s="22">
        <v>0</v>
      </c>
      <c r="AI49" s="164">
        <v>0</v>
      </c>
      <c r="AJ49" s="164">
        <v>0</v>
      </c>
      <c r="AO49" s="22">
        <v>0</v>
      </c>
      <c r="AP49" s="164">
        <v>0</v>
      </c>
      <c r="AQ49" s="164">
        <v>0</v>
      </c>
      <c r="AV49" s="22">
        <v>0</v>
      </c>
      <c r="AW49" s="164">
        <v>0</v>
      </c>
      <c r="AX49" s="164">
        <v>0</v>
      </c>
      <c r="BC49" s="22">
        <v>0</v>
      </c>
      <c r="BD49" s="164">
        <v>0</v>
      </c>
      <c r="BE49" s="164">
        <v>0</v>
      </c>
      <c r="BJ49" s="22">
        <v>0</v>
      </c>
      <c r="BK49" s="164">
        <v>0</v>
      </c>
      <c r="BL49" s="164">
        <v>0</v>
      </c>
      <c r="BQ49" s="22">
        <v>0</v>
      </c>
      <c r="BR49" s="164">
        <v>0</v>
      </c>
      <c r="BS49" s="164">
        <v>0</v>
      </c>
      <c r="BX49" s="22">
        <v>0</v>
      </c>
      <c r="BY49" s="164">
        <v>0</v>
      </c>
      <c r="BZ49" s="164">
        <v>0</v>
      </c>
      <c r="CE49" s="22">
        <v>0</v>
      </c>
      <c r="CF49" s="164">
        <v>0</v>
      </c>
      <c r="CG49" s="164">
        <v>0</v>
      </c>
      <c r="CL49" s="22">
        <v>0</v>
      </c>
      <c r="CM49" s="164">
        <v>0</v>
      </c>
      <c r="CN49" s="164">
        <v>0</v>
      </c>
      <c r="CS49" s="164">
        <v>0</v>
      </c>
      <c r="CT49" s="164">
        <v>0</v>
      </c>
      <c r="CU49" s="164">
        <v>0</v>
      </c>
      <c r="CZ49" s="22">
        <v>0</v>
      </c>
      <c r="DA49" s="164">
        <v>0</v>
      </c>
      <c r="DB49" s="164">
        <v>0</v>
      </c>
      <c r="DG49" s="22">
        <v>0</v>
      </c>
      <c r="DH49" s="164">
        <v>0</v>
      </c>
      <c r="DI49" s="164">
        <v>0</v>
      </c>
      <c r="DN49" s="22">
        <v>0</v>
      </c>
      <c r="DO49" s="164">
        <v>0</v>
      </c>
      <c r="DP49" s="164">
        <v>0</v>
      </c>
      <c r="DU49" s="22">
        <v>0</v>
      </c>
      <c r="DV49" s="164">
        <v>0</v>
      </c>
      <c r="DW49" s="164">
        <v>0</v>
      </c>
    </row>
    <row r="50" spans="2:127" x14ac:dyDescent="0.25">
      <c r="B50" t="s">
        <v>70</v>
      </c>
      <c r="F50" s="22">
        <v>0</v>
      </c>
      <c r="G50" s="164">
        <v>0</v>
      </c>
      <c r="H50" s="164">
        <v>0</v>
      </c>
      <c r="M50" s="22">
        <v>3.9E-2</v>
      </c>
      <c r="N50" s="164">
        <v>1.4344000000000001E-2</v>
      </c>
      <c r="O50" s="164">
        <v>1.4369E-2</v>
      </c>
      <c r="T50" s="22">
        <v>3.9E-2</v>
      </c>
      <c r="U50" s="164">
        <v>1.4344000000000001E-2</v>
      </c>
      <c r="V50" s="164">
        <v>1.4369E-2</v>
      </c>
      <c r="AA50" s="22">
        <v>2E-3</v>
      </c>
      <c r="AB50" s="164">
        <f t="shared" ref="AB50" si="131">AA50</f>
        <v>2E-3</v>
      </c>
      <c r="AC50" s="164">
        <v>0</v>
      </c>
      <c r="AH50" s="22">
        <v>2E-3</v>
      </c>
      <c r="AI50" s="164">
        <f t="shared" ref="AI50" si="132">AH50</f>
        <v>2E-3</v>
      </c>
      <c r="AJ50" s="164">
        <v>0</v>
      </c>
      <c r="AO50" s="22">
        <v>7.0000000000000001E-3</v>
      </c>
      <c r="AP50" s="164">
        <v>2.3E-2</v>
      </c>
      <c r="AQ50" s="164">
        <v>2.3E-2</v>
      </c>
      <c r="AV50" s="22">
        <v>7.0000000000000001E-3</v>
      </c>
      <c r="AW50" s="164">
        <v>2.3E-2</v>
      </c>
      <c r="AX50" s="164">
        <v>2.3E-2</v>
      </c>
      <c r="BC50" s="22">
        <v>7.0000000000000001E-3</v>
      </c>
      <c r="BD50" s="164">
        <v>2.3E-2</v>
      </c>
      <c r="BE50" s="164">
        <v>2.3E-2</v>
      </c>
      <c r="BJ50" s="22">
        <v>7.0000000000000001E-3</v>
      </c>
      <c r="BK50" s="164">
        <v>2.3E-2</v>
      </c>
      <c r="BL50" s="164">
        <v>2.3E-2</v>
      </c>
      <c r="BQ50" s="22">
        <v>7.0000000000000001E-3</v>
      </c>
      <c r="BR50" s="164">
        <v>2.3E-2</v>
      </c>
      <c r="BS50" s="164">
        <v>2.3E-2</v>
      </c>
      <c r="BX50" s="22">
        <v>7.0000000000000001E-3</v>
      </c>
      <c r="BY50" s="164">
        <v>1.3100000000000001E-2</v>
      </c>
      <c r="BZ50" s="164">
        <v>1.3100000000000001E-2</v>
      </c>
      <c r="CE50" s="22">
        <v>7.0000000000000001E-3</v>
      </c>
      <c r="CF50" s="164">
        <v>1.3100000000000001E-2</v>
      </c>
      <c r="CG50" s="164">
        <v>1.3100000000000001E-2</v>
      </c>
      <c r="CL50" s="22">
        <v>7.0000000000000001E-3</v>
      </c>
      <c r="CM50" s="164">
        <v>1.3100000000000001E-2</v>
      </c>
      <c r="CN50" s="164">
        <v>1.3100000000000001E-2</v>
      </c>
      <c r="CS50" s="164">
        <v>2.3257E-2</v>
      </c>
      <c r="CT50" s="164">
        <v>5.4980000000000003E-3</v>
      </c>
      <c r="CU50" s="164">
        <v>5.7000000000000002E-3</v>
      </c>
      <c r="CZ50" s="22">
        <v>2.3257E-2</v>
      </c>
      <c r="DA50" s="164">
        <v>6.5160000000000001E-3</v>
      </c>
      <c r="DB50" s="164">
        <v>6.4999999999999997E-3</v>
      </c>
      <c r="DG50" s="22"/>
      <c r="DH50" s="164"/>
      <c r="DI50" s="164"/>
      <c r="DN50" s="22"/>
      <c r="DO50" s="164"/>
      <c r="DP50" s="164"/>
      <c r="DU50" s="22"/>
      <c r="DV50" s="164"/>
      <c r="DW50" s="164"/>
    </row>
    <row r="51" spans="2:127" x14ac:dyDescent="0.25">
      <c r="B51" s="2" t="s">
        <v>83</v>
      </c>
      <c r="C51" s="2"/>
      <c r="D51" s="2"/>
      <c r="E51" s="2"/>
      <c r="F51" s="168">
        <f>+SUM(F46:F50)</f>
        <v>3.2899999999999999E-2</v>
      </c>
      <c r="G51" s="168">
        <f>+SUM(G46:G50)</f>
        <v>3.2899999999999999E-2</v>
      </c>
      <c r="H51" s="168">
        <f>+SUM(H46:H50)</f>
        <v>3.2899999999999999E-2</v>
      </c>
      <c r="J51" s="2"/>
      <c r="K51" s="2"/>
      <c r="L51" s="2"/>
      <c r="M51" s="168">
        <f>+SUM(M46:M50)</f>
        <v>7.1899999999999992E-2</v>
      </c>
      <c r="N51" s="168">
        <f>+SUM(N46:N50)</f>
        <v>4.7244000000000001E-2</v>
      </c>
      <c r="O51" s="168">
        <f>+SUM(O46:O50)</f>
        <v>4.7268999999999999E-2</v>
      </c>
      <c r="Q51" s="2"/>
      <c r="R51" s="2"/>
      <c r="S51" s="2"/>
      <c r="T51" s="168">
        <f>+SUM(T46:T50)</f>
        <v>7.1899999999999992E-2</v>
      </c>
      <c r="U51" s="168">
        <f>+SUM(U46:U50)</f>
        <v>4.7244000000000001E-2</v>
      </c>
      <c r="V51" s="168">
        <f>+SUM(V46:V50)</f>
        <v>4.7268999999999999E-2</v>
      </c>
      <c r="X51" s="2"/>
      <c r="Y51" s="2"/>
      <c r="AA51" s="168">
        <f>+SUM(AA46:AA50)</f>
        <v>3.49E-2</v>
      </c>
      <c r="AB51" s="168">
        <f>+SUM(AB46:AB50)</f>
        <v>3.49E-2</v>
      </c>
      <c r="AC51" s="168">
        <f>+SUM(AC46:AC50)</f>
        <v>3.2899999999999999E-2</v>
      </c>
      <c r="AE51" s="2"/>
      <c r="AF51" s="2"/>
      <c r="AG51" s="2"/>
      <c r="AH51" s="168">
        <f>+SUM(AH46:AH50)</f>
        <v>3.49E-2</v>
      </c>
      <c r="AI51" s="168">
        <f>+SUM(AI46:AI50)</f>
        <v>3.49E-2</v>
      </c>
      <c r="AJ51" s="168">
        <f>+SUM(AJ46:AJ50)</f>
        <v>3.2899999999999999E-2</v>
      </c>
      <c r="AL51" s="2"/>
      <c r="AM51" s="2"/>
      <c r="AN51" s="2"/>
      <c r="AO51" s="168">
        <f>+SUM(AO46:AO50)</f>
        <v>3.9899999999999998E-2</v>
      </c>
      <c r="AP51" s="168">
        <f>+SUM(AP46:AP50)</f>
        <v>5.5899999999999998E-2</v>
      </c>
      <c r="AQ51" s="168">
        <f>+SUM(AQ46:AQ50)</f>
        <v>5.5899999999999998E-2</v>
      </c>
      <c r="AS51" s="2"/>
      <c r="AT51" s="2"/>
      <c r="AU51" s="2"/>
      <c r="AV51" s="168">
        <f>+SUM(AV46:AV50)</f>
        <v>3.9899999999999998E-2</v>
      </c>
      <c r="AW51" s="168">
        <f>+SUM(AW46:AW50)</f>
        <v>5.5899999999999998E-2</v>
      </c>
      <c r="AX51" s="168">
        <f>+SUM(AX46:AX50)</f>
        <v>5.5899999999999998E-2</v>
      </c>
      <c r="AZ51" s="2"/>
      <c r="BA51" s="2"/>
      <c r="BB51" s="2"/>
      <c r="BC51" s="168">
        <f>+SUM(BC46:BC50)</f>
        <v>3.9899999999999998E-2</v>
      </c>
      <c r="BD51" s="168">
        <f>+SUM(BD46:BD50)</f>
        <v>5.5899999999999998E-2</v>
      </c>
      <c r="BE51" s="168">
        <f>+SUM(BE46:BE50)</f>
        <v>5.5899999999999998E-2</v>
      </c>
      <c r="BG51" s="2"/>
      <c r="BH51" s="2"/>
      <c r="BI51" s="2"/>
      <c r="BJ51" s="168">
        <f>+SUM(BJ46:BJ50)</f>
        <v>3.9899999999999998E-2</v>
      </c>
      <c r="BK51" s="168">
        <f>+SUM(BK46:BK50)</f>
        <v>5.5899999999999998E-2</v>
      </c>
      <c r="BL51" s="168">
        <f>+SUM(BL46:BL50)</f>
        <v>5.5899999999999998E-2</v>
      </c>
      <c r="BN51" s="2"/>
      <c r="BO51" s="2"/>
      <c r="BP51" s="2"/>
      <c r="BQ51" s="168">
        <f>+SUM(BQ46:BQ50)</f>
        <v>3.9899999999999998E-2</v>
      </c>
      <c r="BR51" s="168">
        <f>+SUM(BR46:BR50)</f>
        <v>5.5899999999999998E-2</v>
      </c>
      <c r="BS51" s="168">
        <f>+SUM(BS46:BS50)</f>
        <v>5.5899999999999998E-2</v>
      </c>
      <c r="BU51" s="2"/>
      <c r="BV51" s="2"/>
      <c r="BW51" s="2"/>
      <c r="BX51" s="168">
        <f>+SUM(BX46:BX50)</f>
        <v>3.9899999999999998E-2</v>
      </c>
      <c r="BY51" s="168">
        <f>+SUM(BY46:BY50)</f>
        <v>4.5999999999999999E-2</v>
      </c>
      <c r="BZ51" s="168">
        <f>+SUM(BZ46:BZ50)</f>
        <v>4.5999999999999999E-2</v>
      </c>
      <c r="CB51" s="2"/>
      <c r="CC51" s="2"/>
      <c r="CD51" s="2"/>
      <c r="CE51" s="168">
        <f>+SUM(CE46:CE50)</f>
        <v>3.9899999999999998E-2</v>
      </c>
      <c r="CF51" s="168">
        <f>+SUM(CF46:CF50)</f>
        <v>4.5999999999999999E-2</v>
      </c>
      <c r="CG51" s="168">
        <f>+SUM(CG46:CG50)</f>
        <v>4.5999999999999999E-2</v>
      </c>
      <c r="CI51" s="2"/>
      <c r="CJ51" s="2"/>
      <c r="CK51" s="2"/>
      <c r="CL51" s="168">
        <f>+SUM(CL46:CL50)</f>
        <v>3.9899999999999998E-2</v>
      </c>
      <c r="CM51" s="168">
        <f>+SUM(CM46:CM50)</f>
        <v>4.5999999999999999E-2</v>
      </c>
      <c r="CN51" s="168">
        <f>+SUM(CN46:CN50)</f>
        <v>4.5999999999999999E-2</v>
      </c>
      <c r="CP51" s="2"/>
      <c r="CQ51" s="2"/>
      <c r="CR51" s="2"/>
      <c r="CS51" s="168">
        <f>+SUM(CS46:CS50)</f>
        <v>5.6156999999999999E-2</v>
      </c>
      <c r="CT51" s="168">
        <f>+SUM(CT46:CT50)</f>
        <v>3.8398000000000002E-2</v>
      </c>
      <c r="CU51" s="168">
        <f>+SUM(CU46:CU50)</f>
        <v>3.8599999999999995E-2</v>
      </c>
      <c r="CW51" s="2"/>
      <c r="CX51" s="2"/>
      <c r="CY51" s="2"/>
      <c r="CZ51" s="168">
        <f>+SUM(CZ46:CZ50)</f>
        <v>5.6156999999999999E-2</v>
      </c>
      <c r="DA51" s="168">
        <f>+SUM(DA46:DA50)</f>
        <v>3.9416E-2</v>
      </c>
      <c r="DB51" s="168">
        <f>+SUM(DB46:DB50)</f>
        <v>3.9399999999999998E-2</v>
      </c>
      <c r="DD51" s="2"/>
      <c r="DE51" s="2"/>
      <c r="DF51" s="2"/>
      <c r="DG51" s="168">
        <f>+SUM(DG46:DG50)</f>
        <v>3.2899999999999999E-2</v>
      </c>
      <c r="DH51" s="168">
        <f>+SUM(DH46:DH50)</f>
        <v>3.2899999999999999E-2</v>
      </c>
      <c r="DI51" s="168">
        <f>+SUM(DI46:DI50)</f>
        <v>3.2899999999999999E-2</v>
      </c>
      <c r="DK51" s="2"/>
      <c r="DL51" s="2"/>
      <c r="DM51" s="2"/>
      <c r="DN51" s="168">
        <f>+SUM(DN46:DN50)</f>
        <v>3.2899999999999999E-2</v>
      </c>
      <c r="DO51" s="168">
        <f>+SUM(DO46:DO50)</f>
        <v>3.2899999999999999E-2</v>
      </c>
      <c r="DP51" s="168">
        <f>+SUM(DP46:DP50)</f>
        <v>3.2899999999999999E-2</v>
      </c>
      <c r="DR51" s="2"/>
      <c r="DS51" s="2"/>
      <c r="DT51" s="2"/>
      <c r="DU51" s="168">
        <f>+SUM(DU46:DU50)</f>
        <v>3.2899999999999999E-2</v>
      </c>
      <c r="DV51" s="168">
        <f>+SUM(DV46:DV50)</f>
        <v>3.2899999999999999E-2</v>
      </c>
      <c r="DW51" s="168">
        <f>+SUM(DW46:DW50)</f>
        <v>3.2899999999999999E-2</v>
      </c>
    </row>
    <row r="53" spans="2:127" x14ac:dyDescent="0.25">
      <c r="M53" t="s">
        <v>99</v>
      </c>
      <c r="T53" t="s">
        <v>136</v>
      </c>
      <c r="AA53" t="s">
        <v>99</v>
      </c>
      <c r="AH53" t="s">
        <v>99</v>
      </c>
      <c r="CS53" t="s">
        <v>104</v>
      </c>
      <c r="CZ53" t="s">
        <v>104</v>
      </c>
    </row>
    <row r="54" spans="2:127" x14ac:dyDescent="0.25">
      <c r="BX54" t="s">
        <v>106</v>
      </c>
      <c r="CE54" t="s">
        <v>106</v>
      </c>
      <c r="CL54" t="s">
        <v>106</v>
      </c>
      <c r="CS54" t="s">
        <v>105</v>
      </c>
      <c r="CZ54" t="s">
        <v>105</v>
      </c>
    </row>
    <row r="55" spans="2:127" x14ac:dyDescent="0.25">
      <c r="BX55" t="s">
        <v>107</v>
      </c>
      <c r="CE55" t="s">
        <v>107</v>
      </c>
      <c r="CL55" t="s">
        <v>107</v>
      </c>
    </row>
  </sheetData>
  <sheetProtection sheet="1" objects="1" scenario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dimension ref="B3:E260"/>
  <sheetViews>
    <sheetView showGridLines="0" zoomScaleNormal="100" workbookViewId="0">
      <selection activeCell="DG41" sqref="DG41"/>
    </sheetView>
  </sheetViews>
  <sheetFormatPr defaultRowHeight="15" x14ac:dyDescent="0.25"/>
  <cols>
    <col min="2" max="2" width="25" customWidth="1"/>
    <col min="3" max="3" width="28" customWidth="1"/>
    <col min="4" max="4" width="24.28515625" customWidth="1"/>
    <col min="5" max="5" width="124.85546875" customWidth="1"/>
  </cols>
  <sheetData>
    <row r="3" spans="2:5" x14ac:dyDescent="0.25">
      <c r="B3" s="26" t="s">
        <v>111</v>
      </c>
      <c r="C3" s="26" t="s">
        <v>112</v>
      </c>
      <c r="D3" s="26" t="s">
        <v>113</v>
      </c>
      <c r="E3" s="26" t="s">
        <v>368</v>
      </c>
    </row>
    <row r="4" spans="2:5" x14ac:dyDescent="0.25">
      <c r="B4" s="159" t="s">
        <v>92</v>
      </c>
      <c r="C4" s="159" t="s">
        <v>179</v>
      </c>
      <c r="D4" s="159" t="s">
        <v>225</v>
      </c>
      <c r="E4" s="159"/>
    </row>
    <row r="5" spans="2:5" x14ac:dyDescent="0.25">
      <c r="B5" s="159" t="s">
        <v>91</v>
      </c>
      <c r="C5" s="159" t="s">
        <v>138</v>
      </c>
      <c r="D5" s="159" t="s">
        <v>137</v>
      </c>
      <c r="E5" s="159"/>
    </row>
    <row r="6" spans="2:5" x14ac:dyDescent="0.25">
      <c r="B6" s="159" t="s">
        <v>95</v>
      </c>
      <c r="C6" s="159" t="s">
        <v>352</v>
      </c>
      <c r="D6" s="159" t="s">
        <v>430</v>
      </c>
      <c r="E6" s="159"/>
    </row>
    <row r="7" spans="2:5" x14ac:dyDescent="0.25">
      <c r="B7" s="159" t="s">
        <v>95</v>
      </c>
      <c r="C7" s="159" t="s">
        <v>351</v>
      </c>
      <c r="D7" s="159" t="s">
        <v>430</v>
      </c>
      <c r="E7" s="159"/>
    </row>
    <row r="8" spans="2:5" x14ac:dyDescent="0.25">
      <c r="B8" s="159" t="s">
        <v>404</v>
      </c>
      <c r="C8" s="159" t="s">
        <v>405</v>
      </c>
      <c r="D8" s="159" t="s">
        <v>406</v>
      </c>
      <c r="E8" s="159"/>
    </row>
    <row r="9" spans="2:5" x14ac:dyDescent="0.25">
      <c r="B9" s="159" t="s">
        <v>92</v>
      </c>
      <c r="C9" s="159" t="s">
        <v>180</v>
      </c>
      <c r="D9" s="159" t="s">
        <v>225</v>
      </c>
      <c r="E9" s="159"/>
    </row>
    <row r="10" spans="2:5" x14ac:dyDescent="0.25">
      <c r="B10" s="159" t="s">
        <v>92</v>
      </c>
      <c r="C10" s="159" t="s">
        <v>224</v>
      </c>
      <c r="D10" s="159" t="s">
        <v>226</v>
      </c>
      <c r="E10" s="159"/>
    </row>
    <row r="11" spans="2:5" x14ac:dyDescent="0.25">
      <c r="B11" s="159" t="s">
        <v>95</v>
      </c>
      <c r="C11" s="159" t="s">
        <v>353</v>
      </c>
      <c r="D11" s="159" t="s">
        <v>429</v>
      </c>
      <c r="E11" s="159"/>
    </row>
    <row r="12" spans="2:5" x14ac:dyDescent="0.25">
      <c r="B12" s="159" t="s">
        <v>94</v>
      </c>
      <c r="C12" s="159" t="s">
        <v>309</v>
      </c>
      <c r="D12" s="159" t="s">
        <v>305</v>
      </c>
      <c r="E12" s="159"/>
    </row>
    <row r="13" spans="2:5" x14ac:dyDescent="0.25">
      <c r="B13" s="159" t="s">
        <v>94</v>
      </c>
      <c r="C13" s="159" t="s">
        <v>310</v>
      </c>
      <c r="D13" s="159" t="s">
        <v>305</v>
      </c>
      <c r="E13" s="159"/>
    </row>
    <row r="14" spans="2:5" x14ac:dyDescent="0.25">
      <c r="B14" s="159" t="s">
        <v>93</v>
      </c>
      <c r="C14" s="159" t="s">
        <v>227</v>
      </c>
      <c r="D14" s="159" t="s">
        <v>298</v>
      </c>
      <c r="E14" s="159"/>
    </row>
    <row r="15" spans="2:5" x14ac:dyDescent="0.25">
      <c r="B15" s="159" t="s">
        <v>93</v>
      </c>
      <c r="C15" s="159" t="s">
        <v>228</v>
      </c>
      <c r="D15" s="159" t="s">
        <v>296</v>
      </c>
      <c r="E15" s="159"/>
    </row>
    <row r="16" spans="2:5" x14ac:dyDescent="0.25">
      <c r="B16" s="159" t="s">
        <v>91</v>
      </c>
      <c r="C16" s="159" t="s">
        <v>139</v>
      </c>
      <c r="D16" s="159" t="s">
        <v>137</v>
      </c>
      <c r="E16" s="159"/>
    </row>
    <row r="17" spans="2:5" x14ac:dyDescent="0.25">
      <c r="B17" s="159" t="s">
        <v>91</v>
      </c>
      <c r="C17" s="159" t="s">
        <v>140</v>
      </c>
      <c r="D17" s="159" t="s">
        <v>137</v>
      </c>
      <c r="E17" s="159"/>
    </row>
    <row r="18" spans="2:5" x14ac:dyDescent="0.25">
      <c r="B18" s="159" t="s">
        <v>93</v>
      </c>
      <c r="C18" s="159" t="s">
        <v>229</v>
      </c>
      <c r="D18" s="159" t="s">
        <v>296</v>
      </c>
      <c r="E18" s="159"/>
    </row>
    <row r="19" spans="2:5" x14ac:dyDescent="0.25">
      <c r="B19" s="159" t="s">
        <v>95</v>
      </c>
      <c r="C19" s="159" t="s">
        <v>354</v>
      </c>
      <c r="D19" s="159" t="s">
        <v>430</v>
      </c>
      <c r="E19" s="159"/>
    </row>
    <row r="20" spans="2:5" x14ac:dyDescent="0.25">
      <c r="B20" s="159" t="s">
        <v>92</v>
      </c>
      <c r="C20" s="159" t="s">
        <v>181</v>
      </c>
      <c r="D20" s="159" t="s">
        <v>225</v>
      </c>
      <c r="E20" s="159"/>
    </row>
    <row r="21" spans="2:5" x14ac:dyDescent="0.25">
      <c r="B21" s="159" t="s">
        <v>92</v>
      </c>
      <c r="C21" s="159" t="s">
        <v>182</v>
      </c>
      <c r="D21" s="159" t="s">
        <v>226</v>
      </c>
      <c r="E21" s="159"/>
    </row>
    <row r="22" spans="2:5" x14ac:dyDescent="0.25">
      <c r="B22" s="159" t="s">
        <v>94</v>
      </c>
      <c r="C22" s="159" t="s">
        <v>311</v>
      </c>
      <c r="D22" s="159" t="s">
        <v>305</v>
      </c>
      <c r="E22" s="159"/>
    </row>
    <row r="23" spans="2:5" x14ac:dyDescent="0.25">
      <c r="B23" s="159" t="s">
        <v>404</v>
      </c>
      <c r="C23" s="159" t="s">
        <v>407</v>
      </c>
      <c r="D23" s="159" t="s">
        <v>406</v>
      </c>
      <c r="E23" s="159"/>
    </row>
    <row r="24" spans="2:5" x14ac:dyDescent="0.25">
      <c r="B24" s="159" t="s">
        <v>91</v>
      </c>
      <c r="C24" s="159" t="s">
        <v>141</v>
      </c>
      <c r="D24" s="159" t="s">
        <v>137</v>
      </c>
      <c r="E24" s="159"/>
    </row>
    <row r="25" spans="2:5" x14ac:dyDescent="0.25">
      <c r="B25" s="159" t="s">
        <v>92</v>
      </c>
      <c r="C25" s="159" t="s">
        <v>183</v>
      </c>
      <c r="D25" s="159" t="s">
        <v>226</v>
      </c>
      <c r="E25" s="159"/>
    </row>
    <row r="26" spans="2:5" x14ac:dyDescent="0.25">
      <c r="B26" s="159" t="s">
        <v>93</v>
      </c>
      <c r="C26" s="159" t="s">
        <v>230</v>
      </c>
      <c r="D26" s="159" t="s">
        <v>298</v>
      </c>
      <c r="E26" s="159"/>
    </row>
    <row r="27" spans="2:5" x14ac:dyDescent="0.25">
      <c r="B27" s="159" t="s">
        <v>94</v>
      </c>
      <c r="C27" s="159" t="s">
        <v>312</v>
      </c>
      <c r="D27" s="159" t="s">
        <v>305</v>
      </c>
      <c r="E27" s="159"/>
    </row>
    <row r="28" spans="2:5" x14ac:dyDescent="0.25">
      <c r="B28" s="159" t="s">
        <v>94</v>
      </c>
      <c r="C28" s="159" t="s">
        <v>313</v>
      </c>
      <c r="D28" s="159" t="s">
        <v>305</v>
      </c>
      <c r="E28" s="159"/>
    </row>
    <row r="29" spans="2:5" x14ac:dyDescent="0.25">
      <c r="B29" s="159" t="s">
        <v>96</v>
      </c>
      <c r="C29" s="159" t="s">
        <v>340</v>
      </c>
      <c r="D29" s="159" t="s">
        <v>339</v>
      </c>
      <c r="E29" s="159"/>
    </row>
    <row r="30" spans="2:5" x14ac:dyDescent="0.25">
      <c r="B30" s="159" t="s">
        <v>95</v>
      </c>
      <c r="C30" s="159" t="s">
        <v>340</v>
      </c>
      <c r="D30" s="159" t="s">
        <v>430</v>
      </c>
      <c r="E30" s="159"/>
    </row>
    <row r="31" spans="2:5" x14ac:dyDescent="0.25">
      <c r="B31" s="159" t="s">
        <v>91</v>
      </c>
      <c r="C31" s="159" t="s">
        <v>142</v>
      </c>
      <c r="D31" s="159" t="s">
        <v>137</v>
      </c>
      <c r="E31" s="159"/>
    </row>
    <row r="32" spans="2:5" x14ac:dyDescent="0.25">
      <c r="B32" s="159" t="s">
        <v>94</v>
      </c>
      <c r="C32" s="159" t="s">
        <v>314</v>
      </c>
      <c r="D32" s="159" t="s">
        <v>305</v>
      </c>
      <c r="E32" s="159"/>
    </row>
    <row r="33" spans="2:5" x14ac:dyDescent="0.25">
      <c r="B33" s="159" t="s">
        <v>404</v>
      </c>
      <c r="C33" s="159" t="s">
        <v>408</v>
      </c>
      <c r="D33" s="159" t="s">
        <v>406</v>
      </c>
      <c r="E33" s="159"/>
    </row>
    <row r="34" spans="2:5" x14ac:dyDescent="0.25">
      <c r="B34" s="159" t="s">
        <v>92</v>
      </c>
      <c r="C34" s="159" t="s">
        <v>184</v>
      </c>
      <c r="D34" s="159" t="s">
        <v>225</v>
      </c>
      <c r="E34" s="159"/>
    </row>
    <row r="35" spans="2:5" x14ac:dyDescent="0.25">
      <c r="B35" s="159" t="s">
        <v>93</v>
      </c>
      <c r="C35" s="159" t="s">
        <v>231</v>
      </c>
      <c r="D35" s="159" t="s">
        <v>296</v>
      </c>
      <c r="E35" s="159"/>
    </row>
    <row r="36" spans="2:5" x14ac:dyDescent="0.25">
      <c r="B36" s="159" t="s">
        <v>91</v>
      </c>
      <c r="C36" s="159" t="s">
        <v>143</v>
      </c>
      <c r="D36" s="159" t="s">
        <v>137</v>
      </c>
      <c r="E36" s="159"/>
    </row>
    <row r="37" spans="2:5" x14ac:dyDescent="0.25">
      <c r="B37" s="159" t="s">
        <v>94</v>
      </c>
      <c r="C37" s="159" t="s">
        <v>315</v>
      </c>
      <c r="D37" s="159" t="s">
        <v>305</v>
      </c>
      <c r="E37" s="159"/>
    </row>
    <row r="38" spans="2:5" x14ac:dyDescent="0.25">
      <c r="B38" s="159" t="s">
        <v>93</v>
      </c>
      <c r="C38" s="159" t="s">
        <v>232</v>
      </c>
      <c r="D38" s="159" t="s">
        <v>296</v>
      </c>
      <c r="E38" s="159"/>
    </row>
    <row r="39" spans="2:5" x14ac:dyDescent="0.25">
      <c r="B39" s="159" t="s">
        <v>91</v>
      </c>
      <c r="C39" s="159" t="s">
        <v>144</v>
      </c>
      <c r="D39" s="159" t="s">
        <v>137</v>
      </c>
      <c r="E39" s="159"/>
    </row>
    <row r="40" spans="2:5" x14ac:dyDescent="0.25">
      <c r="B40" s="159" t="s">
        <v>92</v>
      </c>
      <c r="C40" s="159" t="s">
        <v>185</v>
      </c>
      <c r="D40" s="159" t="s">
        <v>225</v>
      </c>
      <c r="E40" s="159"/>
    </row>
    <row r="41" spans="2:5" x14ac:dyDescent="0.25">
      <c r="B41" s="159" t="s">
        <v>95</v>
      </c>
      <c r="C41" s="159" t="s">
        <v>355</v>
      </c>
      <c r="D41" s="159" t="s">
        <v>429</v>
      </c>
      <c r="E41" s="159"/>
    </row>
    <row r="42" spans="2:5" x14ac:dyDescent="0.25">
      <c r="B42" s="159" t="s">
        <v>92</v>
      </c>
      <c r="C42" s="159" t="s">
        <v>186</v>
      </c>
      <c r="D42" s="159" t="s">
        <v>225</v>
      </c>
      <c r="E42" s="159"/>
    </row>
    <row r="43" spans="2:5" x14ac:dyDescent="0.25">
      <c r="B43" s="159" t="s">
        <v>1</v>
      </c>
      <c r="C43" s="160" t="s">
        <v>115</v>
      </c>
      <c r="D43" s="159" t="s">
        <v>114</v>
      </c>
      <c r="E43" s="159"/>
    </row>
    <row r="44" spans="2:5" x14ac:dyDescent="0.25">
      <c r="B44" s="159" t="s">
        <v>94</v>
      </c>
      <c r="C44" s="159" t="s">
        <v>316</v>
      </c>
      <c r="D44" s="159" t="s">
        <v>305</v>
      </c>
      <c r="E44" s="159"/>
    </row>
    <row r="45" spans="2:5" x14ac:dyDescent="0.25">
      <c r="B45" s="159" t="s">
        <v>93</v>
      </c>
      <c r="C45" s="159" t="s">
        <v>233</v>
      </c>
      <c r="D45" s="159" t="s">
        <v>298</v>
      </c>
      <c r="E45" s="159"/>
    </row>
    <row r="46" spans="2:5" x14ac:dyDescent="0.25">
      <c r="B46" s="159" t="s">
        <v>91</v>
      </c>
      <c r="C46" s="159" t="s">
        <v>145</v>
      </c>
      <c r="D46" s="159" t="s">
        <v>137</v>
      </c>
      <c r="E46" s="159"/>
    </row>
    <row r="47" spans="2:5" x14ac:dyDescent="0.25">
      <c r="B47" s="159" t="s">
        <v>91</v>
      </c>
      <c r="C47" s="159" t="s">
        <v>146</v>
      </c>
      <c r="D47" s="159" t="s">
        <v>137</v>
      </c>
      <c r="E47" s="159"/>
    </row>
    <row r="48" spans="2:5" x14ac:dyDescent="0.25">
      <c r="B48" s="159" t="s">
        <v>93</v>
      </c>
      <c r="C48" s="159" t="s">
        <v>234</v>
      </c>
      <c r="D48" s="159" t="s">
        <v>296</v>
      </c>
      <c r="E48" s="159"/>
    </row>
    <row r="49" spans="2:5" x14ac:dyDescent="0.25">
      <c r="B49" s="159" t="s">
        <v>93</v>
      </c>
      <c r="C49" s="159" t="s">
        <v>235</v>
      </c>
      <c r="D49" s="159" t="s">
        <v>298</v>
      </c>
      <c r="E49" s="159"/>
    </row>
    <row r="50" spans="2:5" x14ac:dyDescent="0.25">
      <c r="B50" s="159" t="s">
        <v>96</v>
      </c>
      <c r="C50" s="159" t="s">
        <v>341</v>
      </c>
      <c r="D50" s="159" t="s">
        <v>339</v>
      </c>
      <c r="E50" s="159"/>
    </row>
    <row r="51" spans="2:5" x14ac:dyDescent="0.25">
      <c r="B51" s="159" t="s">
        <v>95</v>
      </c>
      <c r="C51" s="159" t="s">
        <v>341</v>
      </c>
      <c r="D51" s="159" t="s">
        <v>430</v>
      </c>
      <c r="E51" s="159"/>
    </row>
    <row r="52" spans="2:5" x14ac:dyDescent="0.25">
      <c r="B52" s="159" t="s">
        <v>97</v>
      </c>
      <c r="C52" s="159" t="s">
        <v>366</v>
      </c>
      <c r="D52" s="159" t="s">
        <v>365</v>
      </c>
      <c r="E52" s="159"/>
    </row>
    <row r="53" spans="2:5" x14ac:dyDescent="0.25">
      <c r="B53" s="159" t="s">
        <v>91</v>
      </c>
      <c r="C53" s="159" t="s">
        <v>154</v>
      </c>
      <c r="D53" s="159" t="s">
        <v>137</v>
      </c>
      <c r="E53" s="159"/>
    </row>
    <row r="54" spans="2:5" x14ac:dyDescent="0.25">
      <c r="B54" s="159" t="s">
        <v>92</v>
      </c>
      <c r="C54" s="159" t="s">
        <v>187</v>
      </c>
      <c r="D54" s="159" t="s">
        <v>225</v>
      </c>
      <c r="E54" s="159"/>
    </row>
    <row r="55" spans="2:5" x14ac:dyDescent="0.25">
      <c r="B55" s="159" t="s">
        <v>93</v>
      </c>
      <c r="C55" s="159" t="s">
        <v>236</v>
      </c>
      <c r="D55" s="159" t="s">
        <v>296</v>
      </c>
      <c r="E55" s="159"/>
    </row>
    <row r="56" spans="2:5" x14ac:dyDescent="0.25">
      <c r="B56" s="159" t="s">
        <v>92</v>
      </c>
      <c r="C56" s="159" t="s">
        <v>188</v>
      </c>
      <c r="D56" s="159" t="s">
        <v>225</v>
      </c>
      <c r="E56" s="159"/>
    </row>
    <row r="57" spans="2:5" x14ac:dyDescent="0.25">
      <c r="B57" s="159" t="s">
        <v>91</v>
      </c>
      <c r="C57" s="159" t="s">
        <v>147</v>
      </c>
      <c r="D57" s="159" t="s">
        <v>137</v>
      </c>
      <c r="E57" s="159"/>
    </row>
    <row r="58" spans="2:5" x14ac:dyDescent="0.25">
      <c r="B58" s="159" t="s">
        <v>94</v>
      </c>
      <c r="C58" s="159" t="s">
        <v>317</v>
      </c>
      <c r="D58" s="159" t="s">
        <v>305</v>
      </c>
      <c r="E58" s="159"/>
    </row>
    <row r="59" spans="2:5" x14ac:dyDescent="0.25">
      <c r="B59" s="159" t="s">
        <v>94</v>
      </c>
      <c r="C59" s="159" t="s">
        <v>318</v>
      </c>
      <c r="D59" s="159" t="s">
        <v>305</v>
      </c>
      <c r="E59" s="159"/>
    </row>
    <row r="60" spans="2:5" x14ac:dyDescent="0.25">
      <c r="B60" s="159" t="s">
        <v>91</v>
      </c>
      <c r="C60" s="159" t="s">
        <v>148</v>
      </c>
      <c r="D60" s="159" t="s">
        <v>137</v>
      </c>
      <c r="E60" s="159"/>
    </row>
    <row r="61" spans="2:5" x14ac:dyDescent="0.25">
      <c r="B61" s="159" t="s">
        <v>404</v>
      </c>
      <c r="C61" s="159" t="s">
        <v>409</v>
      </c>
      <c r="D61" s="159" t="s">
        <v>406</v>
      </c>
      <c r="E61" s="159"/>
    </row>
    <row r="62" spans="2:5" x14ac:dyDescent="0.25">
      <c r="B62" s="159" t="s">
        <v>93</v>
      </c>
      <c r="C62" s="159" t="s">
        <v>237</v>
      </c>
      <c r="D62" s="159" t="s">
        <v>298</v>
      </c>
      <c r="E62" s="159"/>
    </row>
    <row r="63" spans="2:5" x14ac:dyDescent="0.25">
      <c r="B63" s="159" t="s">
        <v>93</v>
      </c>
      <c r="C63" s="159" t="s">
        <v>238</v>
      </c>
      <c r="D63" s="159" t="s">
        <v>296</v>
      </c>
      <c r="E63" s="159"/>
    </row>
    <row r="64" spans="2:5" x14ac:dyDescent="0.25">
      <c r="B64" s="159" t="s">
        <v>91</v>
      </c>
      <c r="C64" s="159" t="s">
        <v>149</v>
      </c>
      <c r="D64" s="159" t="s">
        <v>137</v>
      </c>
      <c r="E64" s="159"/>
    </row>
    <row r="65" spans="2:5" x14ac:dyDescent="0.25">
      <c r="B65" s="159" t="s">
        <v>92</v>
      </c>
      <c r="C65" s="159" t="s">
        <v>190</v>
      </c>
      <c r="D65" s="159" t="s">
        <v>225</v>
      </c>
      <c r="E65" s="159"/>
    </row>
    <row r="66" spans="2:5" x14ac:dyDescent="0.25">
      <c r="B66" s="159" t="s">
        <v>91</v>
      </c>
      <c r="C66" s="159" t="s">
        <v>150</v>
      </c>
      <c r="D66" s="159" t="s">
        <v>137</v>
      </c>
      <c r="E66" s="159"/>
    </row>
    <row r="67" spans="2:5" x14ac:dyDescent="0.25">
      <c r="B67" s="159" t="s">
        <v>92</v>
      </c>
      <c r="C67" s="159" t="s">
        <v>189</v>
      </c>
      <c r="D67" s="159" t="s">
        <v>225</v>
      </c>
      <c r="E67" s="159"/>
    </row>
    <row r="68" spans="2:5" x14ac:dyDescent="0.25">
      <c r="B68" s="159" t="s">
        <v>91</v>
      </c>
      <c r="C68" s="159" t="s">
        <v>151</v>
      </c>
      <c r="D68" s="159" t="s">
        <v>137</v>
      </c>
      <c r="E68" s="159"/>
    </row>
    <row r="69" spans="2:5" x14ac:dyDescent="0.25">
      <c r="B69" s="159" t="s">
        <v>91</v>
      </c>
      <c r="C69" s="159" t="s">
        <v>152</v>
      </c>
      <c r="D69" s="159" t="s">
        <v>137</v>
      </c>
      <c r="E69" s="159"/>
    </row>
    <row r="70" spans="2:5" x14ac:dyDescent="0.25">
      <c r="B70" s="159" t="s">
        <v>94</v>
      </c>
      <c r="C70" s="159" t="s">
        <v>319</v>
      </c>
      <c r="D70" s="159" t="s">
        <v>305</v>
      </c>
      <c r="E70" s="159"/>
    </row>
    <row r="71" spans="2:5" x14ac:dyDescent="0.25">
      <c r="B71" s="159" t="s">
        <v>92</v>
      </c>
      <c r="C71" s="159" t="s">
        <v>191</v>
      </c>
      <c r="D71" s="159" t="s">
        <v>225</v>
      </c>
      <c r="E71" s="159"/>
    </row>
    <row r="72" spans="2:5" x14ac:dyDescent="0.25">
      <c r="B72" s="159" t="s">
        <v>93</v>
      </c>
      <c r="C72" s="159" t="s">
        <v>239</v>
      </c>
      <c r="D72" s="159" t="s">
        <v>296</v>
      </c>
      <c r="E72" s="159"/>
    </row>
    <row r="73" spans="2:5" x14ac:dyDescent="0.25">
      <c r="B73" s="159" t="s">
        <v>91</v>
      </c>
      <c r="C73" s="159" t="s">
        <v>153</v>
      </c>
      <c r="D73" s="159" t="s">
        <v>137</v>
      </c>
      <c r="E73" s="159"/>
    </row>
    <row r="74" spans="2:5" x14ac:dyDescent="0.25">
      <c r="B74" s="159" t="s">
        <v>95</v>
      </c>
      <c r="C74" s="159" t="s">
        <v>356</v>
      </c>
      <c r="D74" s="159" t="s">
        <v>430</v>
      </c>
      <c r="E74" s="159"/>
    </row>
    <row r="75" spans="2:5" x14ac:dyDescent="0.25">
      <c r="B75" s="159" t="s">
        <v>95</v>
      </c>
      <c r="C75" s="159" t="s">
        <v>357</v>
      </c>
      <c r="D75" s="159" t="s">
        <v>429</v>
      </c>
      <c r="E75" s="159"/>
    </row>
    <row r="76" spans="2:5" x14ac:dyDescent="0.25">
      <c r="B76" s="159" t="s">
        <v>93</v>
      </c>
      <c r="C76" s="159" t="s">
        <v>240</v>
      </c>
      <c r="D76" s="159" t="s">
        <v>296</v>
      </c>
      <c r="E76" s="159"/>
    </row>
    <row r="77" spans="2:5" x14ac:dyDescent="0.25">
      <c r="B77" s="159" t="s">
        <v>92</v>
      </c>
      <c r="C77" s="159" t="s">
        <v>192</v>
      </c>
      <c r="D77" s="159" t="s">
        <v>226</v>
      </c>
      <c r="E77" s="159"/>
    </row>
    <row r="78" spans="2:5" x14ac:dyDescent="0.25">
      <c r="B78" s="159" t="s">
        <v>93</v>
      </c>
      <c r="C78" s="159" t="s">
        <v>241</v>
      </c>
      <c r="D78" s="159" t="s">
        <v>298</v>
      </c>
      <c r="E78" s="159"/>
    </row>
    <row r="79" spans="2:5" x14ac:dyDescent="0.25">
      <c r="B79" s="159" t="s">
        <v>93</v>
      </c>
      <c r="C79" s="159" t="s">
        <v>242</v>
      </c>
      <c r="D79" s="159" t="s">
        <v>296</v>
      </c>
      <c r="E79" s="159"/>
    </row>
    <row r="80" spans="2:5" x14ac:dyDescent="0.25">
      <c r="B80" s="159" t="s">
        <v>404</v>
      </c>
      <c r="C80" s="159" t="s">
        <v>410</v>
      </c>
      <c r="D80" s="159" t="s">
        <v>406</v>
      </c>
      <c r="E80" s="159"/>
    </row>
    <row r="81" spans="2:5" x14ac:dyDescent="0.25">
      <c r="B81" s="159" t="s">
        <v>93</v>
      </c>
      <c r="C81" s="159" t="s">
        <v>243</v>
      </c>
      <c r="D81" s="159" t="s">
        <v>298</v>
      </c>
      <c r="E81" s="159"/>
    </row>
    <row r="82" spans="2:5" x14ac:dyDescent="0.25">
      <c r="B82" s="159" t="s">
        <v>93</v>
      </c>
      <c r="C82" s="159" t="s">
        <v>244</v>
      </c>
      <c r="D82" s="159" t="s">
        <v>298</v>
      </c>
      <c r="E82" s="159"/>
    </row>
    <row r="83" spans="2:5" x14ac:dyDescent="0.25">
      <c r="B83" s="159" t="s">
        <v>92</v>
      </c>
      <c r="C83" s="159" t="s">
        <v>193</v>
      </c>
      <c r="D83" s="159" t="s">
        <v>226</v>
      </c>
      <c r="E83" s="159"/>
    </row>
    <row r="84" spans="2:5" x14ac:dyDescent="0.25">
      <c r="B84" s="159" t="s">
        <v>1</v>
      </c>
      <c r="C84" s="160" t="s">
        <v>116</v>
      </c>
      <c r="D84" s="159" t="s">
        <v>114</v>
      </c>
      <c r="E84" s="159"/>
    </row>
    <row r="85" spans="2:5" x14ac:dyDescent="0.25">
      <c r="B85" s="159" t="s">
        <v>93</v>
      </c>
      <c r="C85" s="159" t="s">
        <v>245</v>
      </c>
      <c r="D85" s="159" t="s">
        <v>294</v>
      </c>
      <c r="E85" s="159"/>
    </row>
    <row r="86" spans="2:5" x14ac:dyDescent="0.25">
      <c r="B86" s="159" t="s">
        <v>1</v>
      </c>
      <c r="C86" s="160" t="s">
        <v>117</v>
      </c>
      <c r="D86" s="159" t="s">
        <v>114</v>
      </c>
      <c r="E86" s="159"/>
    </row>
    <row r="87" spans="2:5" x14ac:dyDescent="0.25">
      <c r="B87" s="159" t="s">
        <v>91</v>
      </c>
      <c r="C87" s="159" t="s">
        <v>155</v>
      </c>
      <c r="D87" s="159" t="s">
        <v>137</v>
      </c>
      <c r="E87" s="159"/>
    </row>
    <row r="88" spans="2:5" x14ac:dyDescent="0.25">
      <c r="B88" s="159" t="s">
        <v>92</v>
      </c>
      <c r="C88" s="159" t="s">
        <v>194</v>
      </c>
      <c r="D88" s="159" t="s">
        <v>226</v>
      </c>
      <c r="E88" s="159"/>
    </row>
    <row r="89" spans="2:5" x14ac:dyDescent="0.25">
      <c r="B89" s="159" t="s">
        <v>92</v>
      </c>
      <c r="C89" s="159" t="s">
        <v>195</v>
      </c>
      <c r="D89" s="159" t="s">
        <v>225</v>
      </c>
      <c r="E89" s="159"/>
    </row>
    <row r="90" spans="2:5" x14ac:dyDescent="0.25">
      <c r="B90" s="159" t="s">
        <v>93</v>
      </c>
      <c r="C90" s="159" t="s">
        <v>246</v>
      </c>
      <c r="D90" s="159" t="s">
        <v>295</v>
      </c>
      <c r="E90" s="159"/>
    </row>
    <row r="91" spans="2:5" x14ac:dyDescent="0.25">
      <c r="B91" s="159" t="s">
        <v>93</v>
      </c>
      <c r="C91" s="159" t="s">
        <v>247</v>
      </c>
      <c r="D91" s="159" t="s">
        <v>296</v>
      </c>
      <c r="E91" s="159"/>
    </row>
    <row r="92" spans="2:5" x14ac:dyDescent="0.25">
      <c r="B92" s="159" t="s">
        <v>94</v>
      </c>
      <c r="C92" s="159" t="s">
        <v>307</v>
      </c>
      <c r="D92" s="159" t="s">
        <v>306</v>
      </c>
      <c r="E92" s="159"/>
    </row>
    <row r="93" spans="2:5" x14ac:dyDescent="0.25">
      <c r="B93" s="159" t="s">
        <v>404</v>
      </c>
      <c r="C93" s="159" t="s">
        <v>411</v>
      </c>
      <c r="D93" s="159" t="s">
        <v>406</v>
      </c>
      <c r="E93" s="159"/>
    </row>
    <row r="94" spans="2:5" x14ac:dyDescent="0.25">
      <c r="B94" s="159" t="s">
        <v>96</v>
      </c>
      <c r="C94" s="159" t="s">
        <v>342</v>
      </c>
      <c r="D94" s="159" t="s">
        <v>339</v>
      </c>
      <c r="E94" s="159"/>
    </row>
    <row r="95" spans="2:5" x14ac:dyDescent="0.25">
      <c r="B95" s="159" t="s">
        <v>95</v>
      </c>
      <c r="C95" s="159" t="s">
        <v>342</v>
      </c>
      <c r="D95" s="159" t="s">
        <v>430</v>
      </c>
      <c r="E95" s="159"/>
    </row>
    <row r="96" spans="2:5" x14ac:dyDescent="0.25">
      <c r="B96" s="159" t="s">
        <v>91</v>
      </c>
      <c r="C96" s="159" t="s">
        <v>156</v>
      </c>
      <c r="D96" s="159" t="s">
        <v>137</v>
      </c>
      <c r="E96" s="159"/>
    </row>
    <row r="97" spans="2:5" x14ac:dyDescent="0.25">
      <c r="B97" s="159" t="s">
        <v>92</v>
      </c>
      <c r="C97" s="159" t="s">
        <v>196</v>
      </c>
      <c r="D97" s="159" t="s">
        <v>226</v>
      </c>
      <c r="E97" s="159"/>
    </row>
    <row r="98" spans="2:5" x14ac:dyDescent="0.25">
      <c r="B98" s="159" t="s">
        <v>93</v>
      </c>
      <c r="C98" s="159" t="s">
        <v>248</v>
      </c>
      <c r="D98" s="159" t="s">
        <v>294</v>
      </c>
      <c r="E98" s="159" t="s">
        <v>303</v>
      </c>
    </row>
    <row r="99" spans="2:5" x14ac:dyDescent="0.25">
      <c r="B99" s="159" t="s">
        <v>93</v>
      </c>
      <c r="C99" s="159" t="s">
        <v>249</v>
      </c>
      <c r="D99" s="159" t="s">
        <v>294</v>
      </c>
      <c r="E99" s="159"/>
    </row>
    <row r="100" spans="2:5" x14ac:dyDescent="0.25">
      <c r="B100" s="159" t="s">
        <v>1</v>
      </c>
      <c r="C100" s="160" t="s">
        <v>118</v>
      </c>
      <c r="D100" s="159" t="s">
        <v>114</v>
      </c>
      <c r="E100" s="159"/>
    </row>
    <row r="101" spans="2:5" x14ac:dyDescent="0.25">
      <c r="B101" s="159" t="s">
        <v>92</v>
      </c>
      <c r="C101" s="159" t="s">
        <v>197</v>
      </c>
      <c r="D101" s="159" t="s">
        <v>226</v>
      </c>
      <c r="E101" s="159"/>
    </row>
    <row r="102" spans="2:5" x14ac:dyDescent="0.25">
      <c r="B102" s="159" t="s">
        <v>92</v>
      </c>
      <c r="C102" s="159" t="s">
        <v>198</v>
      </c>
      <c r="D102" s="159" t="s">
        <v>225</v>
      </c>
      <c r="E102" s="159"/>
    </row>
    <row r="103" spans="2:5" x14ac:dyDescent="0.25">
      <c r="B103" s="159" t="s">
        <v>94</v>
      </c>
      <c r="C103" s="159" t="s">
        <v>320</v>
      </c>
      <c r="D103" s="159" t="s">
        <v>305</v>
      </c>
      <c r="E103" s="159"/>
    </row>
    <row r="104" spans="2:5" x14ac:dyDescent="0.25">
      <c r="B104" s="159" t="s">
        <v>93</v>
      </c>
      <c r="C104" s="159" t="s">
        <v>250</v>
      </c>
      <c r="D104" s="159" t="s">
        <v>294</v>
      </c>
      <c r="E104" s="159" t="s">
        <v>303</v>
      </c>
    </row>
    <row r="105" spans="2:5" x14ac:dyDescent="0.25">
      <c r="B105" s="159" t="s">
        <v>1</v>
      </c>
      <c r="C105" s="160" t="s">
        <v>119</v>
      </c>
      <c r="D105" s="159" t="s">
        <v>114</v>
      </c>
      <c r="E105" s="159"/>
    </row>
    <row r="106" spans="2:5" x14ac:dyDescent="0.25">
      <c r="B106" s="159" t="s">
        <v>94</v>
      </c>
      <c r="C106" s="159" t="s">
        <v>321</v>
      </c>
      <c r="D106" s="159" t="s">
        <v>305</v>
      </c>
      <c r="E106" s="159"/>
    </row>
    <row r="107" spans="2:5" x14ac:dyDescent="0.25">
      <c r="B107" s="159" t="s">
        <v>91</v>
      </c>
      <c r="C107" s="159" t="s">
        <v>157</v>
      </c>
      <c r="D107" s="159" t="s">
        <v>137</v>
      </c>
      <c r="E107" s="159"/>
    </row>
    <row r="108" spans="2:5" x14ac:dyDescent="0.25">
      <c r="B108" s="159" t="s">
        <v>92</v>
      </c>
      <c r="C108" s="159" t="s">
        <v>199</v>
      </c>
      <c r="D108" s="159" t="s">
        <v>225</v>
      </c>
      <c r="E108" s="159"/>
    </row>
    <row r="109" spans="2:5" x14ac:dyDescent="0.25">
      <c r="B109" s="159" t="s">
        <v>93</v>
      </c>
      <c r="C109" s="159" t="s">
        <v>251</v>
      </c>
      <c r="D109" s="159" t="s">
        <v>298</v>
      </c>
      <c r="E109" s="159"/>
    </row>
    <row r="110" spans="2:5" x14ac:dyDescent="0.25">
      <c r="B110" s="159" t="s">
        <v>93</v>
      </c>
      <c r="C110" s="159" t="s">
        <v>252</v>
      </c>
      <c r="D110" s="159" t="s">
        <v>294</v>
      </c>
      <c r="E110" s="159"/>
    </row>
    <row r="111" spans="2:5" x14ac:dyDescent="0.25">
      <c r="B111" s="159" t="s">
        <v>92</v>
      </c>
      <c r="C111" s="159" t="s">
        <v>200</v>
      </c>
      <c r="D111" s="159" t="s">
        <v>225</v>
      </c>
      <c r="E111" s="159"/>
    </row>
    <row r="112" spans="2:5" x14ac:dyDescent="0.25">
      <c r="B112" s="159" t="s">
        <v>92</v>
      </c>
      <c r="C112" s="159" t="s">
        <v>201</v>
      </c>
      <c r="D112" s="159" t="s">
        <v>225</v>
      </c>
      <c r="E112" s="159"/>
    </row>
    <row r="113" spans="2:5" x14ac:dyDescent="0.25">
      <c r="B113" s="159" t="s">
        <v>92</v>
      </c>
      <c r="C113" s="159" t="s">
        <v>202</v>
      </c>
      <c r="D113" s="159" t="s">
        <v>226</v>
      </c>
      <c r="E113" s="159"/>
    </row>
    <row r="114" spans="2:5" x14ac:dyDescent="0.25">
      <c r="B114" s="159" t="s">
        <v>91</v>
      </c>
      <c r="C114" s="159" t="s">
        <v>158</v>
      </c>
      <c r="D114" s="159" t="s">
        <v>137</v>
      </c>
      <c r="E114" s="159"/>
    </row>
    <row r="115" spans="2:5" x14ac:dyDescent="0.25">
      <c r="B115" s="159" t="s">
        <v>91</v>
      </c>
      <c r="C115" s="159" t="s">
        <v>159</v>
      </c>
      <c r="D115" s="159" t="s">
        <v>137</v>
      </c>
      <c r="E115" s="159"/>
    </row>
    <row r="116" spans="2:5" x14ac:dyDescent="0.25">
      <c r="B116" s="159" t="s">
        <v>93</v>
      </c>
      <c r="C116" s="159" t="s">
        <v>253</v>
      </c>
      <c r="D116" s="159" t="s">
        <v>296</v>
      </c>
      <c r="E116" s="159"/>
    </row>
    <row r="117" spans="2:5" x14ac:dyDescent="0.25">
      <c r="B117" s="159" t="s">
        <v>96</v>
      </c>
      <c r="C117" s="159" t="s">
        <v>343</v>
      </c>
      <c r="D117" s="159" t="s">
        <v>339</v>
      </c>
      <c r="E117" s="159"/>
    </row>
    <row r="118" spans="2:5" x14ac:dyDescent="0.25">
      <c r="B118" s="159" t="s">
        <v>95</v>
      </c>
      <c r="C118" s="159" t="s">
        <v>343</v>
      </c>
      <c r="D118" s="159" t="s">
        <v>430</v>
      </c>
      <c r="E118" s="159"/>
    </row>
    <row r="119" spans="2:5" x14ac:dyDescent="0.25">
      <c r="B119" s="159" t="s">
        <v>94</v>
      </c>
      <c r="C119" s="159" t="s">
        <v>322</v>
      </c>
      <c r="D119" s="159" t="s">
        <v>305</v>
      </c>
      <c r="E119" s="159"/>
    </row>
    <row r="120" spans="2:5" x14ac:dyDescent="0.25">
      <c r="B120" s="159" t="s">
        <v>404</v>
      </c>
      <c r="C120" s="159" t="s">
        <v>412</v>
      </c>
      <c r="D120" s="159" t="s">
        <v>406</v>
      </c>
      <c r="E120" s="159"/>
    </row>
    <row r="121" spans="2:5" x14ac:dyDescent="0.25">
      <c r="B121" s="159" t="s">
        <v>1</v>
      </c>
      <c r="C121" s="160" t="s">
        <v>120</v>
      </c>
      <c r="D121" s="159" t="s">
        <v>114</v>
      </c>
      <c r="E121" s="159"/>
    </row>
    <row r="122" spans="2:5" x14ac:dyDescent="0.25">
      <c r="B122" s="159" t="s">
        <v>93</v>
      </c>
      <c r="C122" s="159" t="s">
        <v>254</v>
      </c>
      <c r="D122" s="159" t="s">
        <v>298</v>
      </c>
      <c r="E122" s="159"/>
    </row>
    <row r="123" spans="2:5" x14ac:dyDescent="0.25">
      <c r="B123" s="159" t="s">
        <v>93</v>
      </c>
      <c r="C123" s="159" t="s">
        <v>255</v>
      </c>
      <c r="D123" s="159" t="s">
        <v>296</v>
      </c>
      <c r="E123" s="159"/>
    </row>
    <row r="124" spans="2:5" x14ac:dyDescent="0.25">
      <c r="B124" s="159" t="s">
        <v>94</v>
      </c>
      <c r="C124" s="159" t="s">
        <v>323</v>
      </c>
      <c r="D124" s="159" t="s">
        <v>305</v>
      </c>
      <c r="E124" s="159"/>
    </row>
    <row r="125" spans="2:5" x14ac:dyDescent="0.25">
      <c r="B125" s="159" t="s">
        <v>1</v>
      </c>
      <c r="C125" s="160" t="s">
        <v>121</v>
      </c>
      <c r="D125" s="159" t="s">
        <v>114</v>
      </c>
      <c r="E125" s="159"/>
    </row>
    <row r="126" spans="2:5" x14ac:dyDescent="0.25">
      <c r="B126" s="159" t="s">
        <v>94</v>
      </c>
      <c r="C126" s="159" t="s">
        <v>324</v>
      </c>
      <c r="D126" s="159" t="s">
        <v>305</v>
      </c>
      <c r="E126" s="159"/>
    </row>
    <row r="127" spans="2:5" x14ac:dyDescent="0.25">
      <c r="B127" s="159" t="s">
        <v>93</v>
      </c>
      <c r="C127" s="159" t="s">
        <v>256</v>
      </c>
      <c r="D127" s="159" t="s">
        <v>294</v>
      </c>
      <c r="E127" s="159"/>
    </row>
    <row r="128" spans="2:5" x14ac:dyDescent="0.25">
      <c r="B128" s="159" t="s">
        <v>92</v>
      </c>
      <c r="C128" s="159" t="s">
        <v>203</v>
      </c>
      <c r="D128" s="159" t="s">
        <v>225</v>
      </c>
      <c r="E128" s="159"/>
    </row>
    <row r="129" spans="2:5" x14ac:dyDescent="0.25">
      <c r="B129" s="159" t="s">
        <v>93</v>
      </c>
      <c r="C129" s="159" t="s">
        <v>257</v>
      </c>
      <c r="D129" s="159" t="s">
        <v>296</v>
      </c>
      <c r="E129" s="159"/>
    </row>
    <row r="130" spans="2:5" x14ac:dyDescent="0.25">
      <c r="B130" s="159" t="s">
        <v>94</v>
      </c>
      <c r="C130" s="159" t="s">
        <v>326</v>
      </c>
      <c r="D130" s="159" t="s">
        <v>305</v>
      </c>
      <c r="E130" s="159"/>
    </row>
    <row r="131" spans="2:5" x14ac:dyDescent="0.25">
      <c r="B131" s="159" t="s">
        <v>91</v>
      </c>
      <c r="C131" s="159" t="s">
        <v>160</v>
      </c>
      <c r="D131" s="159" t="s">
        <v>137</v>
      </c>
      <c r="E131" s="159"/>
    </row>
    <row r="132" spans="2:5" x14ac:dyDescent="0.25">
      <c r="B132" s="159" t="s">
        <v>93</v>
      </c>
      <c r="C132" s="159" t="s">
        <v>258</v>
      </c>
      <c r="D132" s="159" t="s">
        <v>296</v>
      </c>
      <c r="E132" s="159"/>
    </row>
    <row r="133" spans="2:5" x14ac:dyDescent="0.25">
      <c r="B133" s="159" t="s">
        <v>1</v>
      </c>
      <c r="C133" s="160" t="s">
        <v>122</v>
      </c>
      <c r="D133" s="159" t="s">
        <v>114</v>
      </c>
      <c r="E133" s="159"/>
    </row>
    <row r="134" spans="2:5" x14ac:dyDescent="0.25">
      <c r="B134" s="159" t="s">
        <v>93</v>
      </c>
      <c r="C134" s="159" t="s">
        <v>259</v>
      </c>
      <c r="D134" s="159" t="s">
        <v>296</v>
      </c>
      <c r="E134" s="159"/>
    </row>
    <row r="135" spans="2:5" x14ac:dyDescent="0.25">
      <c r="B135" s="159" t="s">
        <v>93</v>
      </c>
      <c r="C135" s="159" t="s">
        <v>260</v>
      </c>
      <c r="D135" s="159" t="s">
        <v>296</v>
      </c>
      <c r="E135" s="159"/>
    </row>
    <row r="136" spans="2:5" x14ac:dyDescent="0.25">
      <c r="B136" s="159" t="s">
        <v>93</v>
      </c>
      <c r="C136" s="159" t="s">
        <v>261</v>
      </c>
      <c r="D136" s="159" t="s">
        <v>296</v>
      </c>
      <c r="E136" s="159"/>
    </row>
    <row r="137" spans="2:5" x14ac:dyDescent="0.25">
      <c r="B137" s="159" t="s">
        <v>93</v>
      </c>
      <c r="C137" s="159" t="s">
        <v>262</v>
      </c>
      <c r="D137" s="159" t="s">
        <v>296</v>
      </c>
      <c r="E137" s="159"/>
    </row>
    <row r="138" spans="2:5" x14ac:dyDescent="0.25">
      <c r="B138" s="159" t="s">
        <v>1</v>
      </c>
      <c r="C138" s="160" t="s">
        <v>123</v>
      </c>
      <c r="D138" s="159" t="s">
        <v>114</v>
      </c>
      <c r="E138" s="159"/>
    </row>
    <row r="139" spans="2:5" x14ac:dyDescent="0.25">
      <c r="B139" s="159" t="s">
        <v>93</v>
      </c>
      <c r="C139" s="159" t="s">
        <v>263</v>
      </c>
      <c r="D139" s="159" t="s">
        <v>298</v>
      </c>
      <c r="E139" s="159"/>
    </row>
    <row r="140" spans="2:5" x14ac:dyDescent="0.25">
      <c r="B140" s="159" t="s">
        <v>93</v>
      </c>
      <c r="C140" s="159" t="s">
        <v>264</v>
      </c>
      <c r="D140" s="159" t="s">
        <v>294</v>
      </c>
      <c r="E140" s="159" t="s">
        <v>303</v>
      </c>
    </row>
    <row r="141" spans="2:5" x14ac:dyDescent="0.25">
      <c r="B141" s="159" t="s">
        <v>91</v>
      </c>
      <c r="C141" s="159" t="s">
        <v>161</v>
      </c>
      <c r="D141" s="159" t="s">
        <v>137</v>
      </c>
      <c r="E141" s="159"/>
    </row>
    <row r="142" spans="2:5" x14ac:dyDescent="0.25">
      <c r="B142" s="159" t="s">
        <v>1</v>
      </c>
      <c r="C142" s="160" t="s">
        <v>124</v>
      </c>
      <c r="D142" s="159" t="s">
        <v>114</v>
      </c>
      <c r="E142" s="159"/>
    </row>
    <row r="143" spans="2:5" x14ac:dyDescent="0.25">
      <c r="B143" s="159" t="s">
        <v>94</v>
      </c>
      <c r="C143" s="159" t="s">
        <v>325</v>
      </c>
      <c r="D143" s="159" t="s">
        <v>305</v>
      </c>
      <c r="E143" s="159"/>
    </row>
    <row r="144" spans="2:5" x14ac:dyDescent="0.25">
      <c r="B144" s="159" t="s">
        <v>92</v>
      </c>
      <c r="C144" s="159" t="s">
        <v>204</v>
      </c>
      <c r="D144" s="159" t="s">
        <v>225</v>
      </c>
      <c r="E144" s="159"/>
    </row>
    <row r="145" spans="2:5" x14ac:dyDescent="0.25">
      <c r="B145" s="159" t="s">
        <v>93</v>
      </c>
      <c r="C145" s="159" t="s">
        <v>265</v>
      </c>
      <c r="D145" s="159" t="s">
        <v>296</v>
      </c>
      <c r="E145" s="159"/>
    </row>
    <row r="146" spans="2:5" x14ac:dyDescent="0.25">
      <c r="B146" s="159" t="s">
        <v>92</v>
      </c>
      <c r="C146" s="159" t="s">
        <v>205</v>
      </c>
      <c r="D146" s="159" t="s">
        <v>226</v>
      </c>
      <c r="E146" s="159"/>
    </row>
    <row r="147" spans="2:5" x14ac:dyDescent="0.25">
      <c r="B147" s="159" t="s">
        <v>93</v>
      </c>
      <c r="C147" s="159" t="s">
        <v>266</v>
      </c>
      <c r="D147" s="159" t="s">
        <v>296</v>
      </c>
      <c r="E147" s="159"/>
    </row>
    <row r="148" spans="2:5" x14ac:dyDescent="0.25">
      <c r="B148" s="159" t="s">
        <v>93</v>
      </c>
      <c r="C148" s="159" t="s">
        <v>267</v>
      </c>
      <c r="D148" s="159" t="s">
        <v>294</v>
      </c>
      <c r="E148" s="159"/>
    </row>
    <row r="149" spans="2:5" x14ac:dyDescent="0.25">
      <c r="B149" s="159" t="s">
        <v>1</v>
      </c>
      <c r="C149" s="160" t="s">
        <v>125</v>
      </c>
      <c r="D149" s="159" t="s">
        <v>114</v>
      </c>
      <c r="E149" s="159"/>
    </row>
    <row r="150" spans="2:5" x14ac:dyDescent="0.25">
      <c r="B150" s="159" t="s">
        <v>97</v>
      </c>
      <c r="C150" s="159" t="s">
        <v>367</v>
      </c>
      <c r="D150" s="159" t="s">
        <v>365</v>
      </c>
      <c r="E150" s="159"/>
    </row>
    <row r="151" spans="2:5" x14ac:dyDescent="0.25">
      <c r="B151" s="159" t="s">
        <v>1</v>
      </c>
      <c r="C151" s="160" t="s">
        <v>126</v>
      </c>
      <c r="D151" s="159" t="s">
        <v>114</v>
      </c>
      <c r="E151" s="159"/>
    </row>
    <row r="152" spans="2:5" x14ac:dyDescent="0.25">
      <c r="B152" s="159" t="s">
        <v>95</v>
      </c>
      <c r="C152" s="159" t="s">
        <v>358</v>
      </c>
      <c r="D152" s="159" t="s">
        <v>430</v>
      </c>
      <c r="E152" s="159"/>
    </row>
    <row r="153" spans="2:5" x14ac:dyDescent="0.25">
      <c r="B153" s="159" t="s">
        <v>91</v>
      </c>
      <c r="C153" s="159" t="s">
        <v>162</v>
      </c>
      <c r="D153" s="159" t="s">
        <v>137</v>
      </c>
      <c r="E153" s="159"/>
    </row>
    <row r="154" spans="2:5" x14ac:dyDescent="0.25">
      <c r="B154" s="159" t="s">
        <v>404</v>
      </c>
      <c r="C154" s="159" t="s">
        <v>413</v>
      </c>
      <c r="D154" s="159" t="s">
        <v>406</v>
      </c>
      <c r="E154" s="159"/>
    </row>
    <row r="155" spans="2:5" x14ac:dyDescent="0.25">
      <c r="B155" s="159" t="s">
        <v>93</v>
      </c>
      <c r="C155" s="159" t="s">
        <v>268</v>
      </c>
      <c r="D155" s="159" t="s">
        <v>294</v>
      </c>
      <c r="E155" s="159"/>
    </row>
    <row r="156" spans="2:5" x14ac:dyDescent="0.25">
      <c r="B156" s="159" t="s">
        <v>92</v>
      </c>
      <c r="C156" s="159" t="s">
        <v>206</v>
      </c>
      <c r="D156" s="159" t="s">
        <v>226</v>
      </c>
      <c r="E156" s="159"/>
    </row>
    <row r="157" spans="2:5" x14ac:dyDescent="0.25">
      <c r="B157" s="159" t="s">
        <v>1</v>
      </c>
      <c r="C157" s="160" t="s">
        <v>127</v>
      </c>
      <c r="D157" s="159" t="s">
        <v>133</v>
      </c>
      <c r="E157" s="159"/>
    </row>
    <row r="158" spans="2:5" x14ac:dyDescent="0.25">
      <c r="B158" s="159" t="s">
        <v>404</v>
      </c>
      <c r="C158" s="159" t="s">
        <v>414</v>
      </c>
      <c r="D158" s="159" t="s">
        <v>406</v>
      </c>
      <c r="E158" s="159"/>
    </row>
    <row r="159" spans="2:5" x14ac:dyDescent="0.25">
      <c r="B159" s="159" t="s">
        <v>1</v>
      </c>
      <c r="C159" s="160" t="s">
        <v>128</v>
      </c>
      <c r="D159" s="159" t="s">
        <v>114</v>
      </c>
      <c r="E159" s="159"/>
    </row>
    <row r="160" spans="2:5" x14ac:dyDescent="0.25">
      <c r="B160" s="159" t="s">
        <v>96</v>
      </c>
      <c r="C160" s="159" t="s">
        <v>344</v>
      </c>
      <c r="D160" s="159" t="s">
        <v>339</v>
      </c>
      <c r="E160" s="159"/>
    </row>
    <row r="161" spans="2:5" x14ac:dyDescent="0.25">
      <c r="B161" s="159" t="s">
        <v>95</v>
      </c>
      <c r="C161" s="159" t="s">
        <v>344</v>
      </c>
      <c r="D161" s="159" t="s">
        <v>430</v>
      </c>
      <c r="E161" s="159"/>
    </row>
    <row r="162" spans="2:5" x14ac:dyDescent="0.25">
      <c r="B162" s="159" t="s">
        <v>92</v>
      </c>
      <c r="C162" s="159" t="s">
        <v>207</v>
      </c>
      <c r="D162" s="159" t="s">
        <v>225</v>
      </c>
      <c r="E162" s="159"/>
    </row>
    <row r="163" spans="2:5" x14ac:dyDescent="0.25">
      <c r="B163" s="159" t="s">
        <v>92</v>
      </c>
      <c r="C163" s="159" t="s">
        <v>208</v>
      </c>
      <c r="D163" s="159" t="s">
        <v>225</v>
      </c>
      <c r="E163" s="159"/>
    </row>
    <row r="164" spans="2:5" x14ac:dyDescent="0.25">
      <c r="B164" s="159" t="s">
        <v>93</v>
      </c>
      <c r="C164" s="159" t="s">
        <v>269</v>
      </c>
      <c r="D164" s="159" t="s">
        <v>298</v>
      </c>
      <c r="E164" s="159"/>
    </row>
    <row r="165" spans="2:5" x14ac:dyDescent="0.25">
      <c r="B165" s="159" t="s">
        <v>94</v>
      </c>
      <c r="C165" s="159" t="s">
        <v>327</v>
      </c>
      <c r="D165" s="159" t="s">
        <v>305</v>
      </c>
      <c r="E165" s="159"/>
    </row>
    <row r="166" spans="2:5" x14ac:dyDescent="0.25">
      <c r="B166" s="159" t="s">
        <v>92</v>
      </c>
      <c r="C166" s="159" t="s">
        <v>209</v>
      </c>
      <c r="D166" s="159" t="s">
        <v>226</v>
      </c>
      <c r="E166" s="159"/>
    </row>
    <row r="167" spans="2:5" x14ac:dyDescent="0.25">
      <c r="B167" s="159" t="s">
        <v>92</v>
      </c>
      <c r="C167" s="159" t="s">
        <v>210</v>
      </c>
      <c r="D167" s="159" t="s">
        <v>225</v>
      </c>
      <c r="E167" s="159"/>
    </row>
    <row r="168" spans="2:5" x14ac:dyDescent="0.25">
      <c r="B168" s="159" t="s">
        <v>92</v>
      </c>
      <c r="C168" s="159" t="s">
        <v>211</v>
      </c>
      <c r="D168" s="159" t="s">
        <v>225</v>
      </c>
      <c r="E168" s="159"/>
    </row>
    <row r="169" spans="2:5" x14ac:dyDescent="0.25">
      <c r="B169" s="159" t="s">
        <v>92</v>
      </c>
      <c r="C169" s="159" t="s">
        <v>212</v>
      </c>
      <c r="D169" s="159" t="s">
        <v>225</v>
      </c>
      <c r="E169" s="159"/>
    </row>
    <row r="170" spans="2:5" x14ac:dyDescent="0.25">
      <c r="B170" s="159" t="s">
        <v>93</v>
      </c>
      <c r="C170" s="159" t="s">
        <v>270</v>
      </c>
      <c r="D170" s="159" t="s">
        <v>298</v>
      </c>
      <c r="E170" s="159"/>
    </row>
    <row r="171" spans="2:5" x14ac:dyDescent="0.25">
      <c r="B171" s="159" t="s">
        <v>94</v>
      </c>
      <c r="C171" s="159" t="s">
        <v>328</v>
      </c>
      <c r="D171" s="159" t="s">
        <v>305</v>
      </c>
      <c r="E171" s="159"/>
    </row>
    <row r="172" spans="2:5" x14ac:dyDescent="0.25">
      <c r="B172" s="159" t="s">
        <v>91</v>
      </c>
      <c r="C172" s="159" t="s">
        <v>163</v>
      </c>
      <c r="D172" s="159" t="s">
        <v>137</v>
      </c>
      <c r="E172" s="159"/>
    </row>
    <row r="173" spans="2:5" x14ac:dyDescent="0.25">
      <c r="B173" s="159" t="s">
        <v>404</v>
      </c>
      <c r="C173" s="159" t="s">
        <v>415</v>
      </c>
      <c r="D173" s="159" t="s">
        <v>406</v>
      </c>
      <c r="E173" s="159"/>
    </row>
    <row r="174" spans="2:5" x14ac:dyDescent="0.25">
      <c r="B174" s="159" t="s">
        <v>93</v>
      </c>
      <c r="C174" s="159" t="s">
        <v>271</v>
      </c>
      <c r="D174" s="159" t="s">
        <v>294</v>
      </c>
      <c r="E174" s="159" t="s">
        <v>303</v>
      </c>
    </row>
    <row r="175" spans="2:5" x14ac:dyDescent="0.25">
      <c r="B175" s="159" t="s">
        <v>91</v>
      </c>
      <c r="C175" s="159" t="s">
        <v>164</v>
      </c>
      <c r="D175" s="159" t="s">
        <v>137</v>
      </c>
      <c r="E175" s="159"/>
    </row>
    <row r="176" spans="2:5" x14ac:dyDescent="0.25">
      <c r="B176" s="159" t="s">
        <v>95</v>
      </c>
      <c r="C176" s="159" t="s">
        <v>359</v>
      </c>
      <c r="D176" s="159" t="s">
        <v>430</v>
      </c>
      <c r="E176" s="159"/>
    </row>
    <row r="177" spans="2:5" x14ac:dyDescent="0.25">
      <c r="B177" s="159" t="s">
        <v>93</v>
      </c>
      <c r="C177" s="159" t="s">
        <v>272</v>
      </c>
      <c r="D177" s="159" t="s">
        <v>298</v>
      </c>
      <c r="E177" s="159"/>
    </row>
    <row r="178" spans="2:5" x14ac:dyDescent="0.25">
      <c r="B178" s="159" t="s">
        <v>93</v>
      </c>
      <c r="C178" s="159" t="s">
        <v>273</v>
      </c>
      <c r="D178" s="159" t="s">
        <v>298</v>
      </c>
      <c r="E178" s="159"/>
    </row>
    <row r="179" spans="2:5" x14ac:dyDescent="0.25">
      <c r="B179" s="159" t="s">
        <v>91</v>
      </c>
      <c r="C179" s="159" t="s">
        <v>166</v>
      </c>
      <c r="D179" s="159" t="s">
        <v>137</v>
      </c>
      <c r="E179" s="159"/>
    </row>
    <row r="180" spans="2:5" x14ac:dyDescent="0.25">
      <c r="B180" s="159" t="s">
        <v>91</v>
      </c>
      <c r="C180" s="159" t="s">
        <v>165</v>
      </c>
      <c r="D180" s="159" t="s">
        <v>137</v>
      </c>
      <c r="E180" s="159"/>
    </row>
    <row r="181" spans="2:5" x14ac:dyDescent="0.25">
      <c r="B181" s="159" t="s">
        <v>93</v>
      </c>
      <c r="C181" s="159" t="s">
        <v>274</v>
      </c>
      <c r="D181" s="159" t="s">
        <v>296</v>
      </c>
      <c r="E181" s="159" t="s">
        <v>303</v>
      </c>
    </row>
    <row r="182" spans="2:5" x14ac:dyDescent="0.25">
      <c r="B182" s="159" t="s">
        <v>94</v>
      </c>
      <c r="C182" s="159" t="s">
        <v>329</v>
      </c>
      <c r="D182" s="159" t="s">
        <v>305</v>
      </c>
      <c r="E182" s="159"/>
    </row>
    <row r="183" spans="2:5" x14ac:dyDescent="0.25">
      <c r="B183" s="159" t="s">
        <v>91</v>
      </c>
      <c r="C183" s="159" t="s">
        <v>167</v>
      </c>
      <c r="D183" s="159" t="s">
        <v>137</v>
      </c>
      <c r="E183" s="159"/>
    </row>
    <row r="184" spans="2:5" x14ac:dyDescent="0.25">
      <c r="B184" s="159" t="s">
        <v>94</v>
      </c>
      <c r="C184" s="159" t="s">
        <v>330</v>
      </c>
      <c r="D184" s="159" t="s">
        <v>305</v>
      </c>
      <c r="E184" s="159"/>
    </row>
    <row r="185" spans="2:5" x14ac:dyDescent="0.25">
      <c r="B185" s="159" t="s">
        <v>404</v>
      </c>
      <c r="C185" s="159" t="s">
        <v>416</v>
      </c>
      <c r="D185" s="159" t="s">
        <v>406</v>
      </c>
      <c r="E185" s="159"/>
    </row>
    <row r="186" spans="2:5" x14ac:dyDescent="0.25">
      <c r="B186" s="159" t="s">
        <v>92</v>
      </c>
      <c r="C186" s="159" t="s">
        <v>213</v>
      </c>
      <c r="D186" s="159" t="s">
        <v>225</v>
      </c>
      <c r="E186" s="159"/>
    </row>
    <row r="187" spans="2:5" x14ac:dyDescent="0.25">
      <c r="B187" s="159" t="s">
        <v>94</v>
      </c>
      <c r="C187" s="159" t="s">
        <v>331</v>
      </c>
      <c r="D187" s="159" t="s">
        <v>305</v>
      </c>
      <c r="E187" s="159"/>
    </row>
    <row r="188" spans="2:5" x14ac:dyDescent="0.25">
      <c r="B188" s="159" t="s">
        <v>91</v>
      </c>
      <c r="C188" s="159" t="s">
        <v>168</v>
      </c>
      <c r="D188" s="159" t="s">
        <v>137</v>
      </c>
      <c r="E188" s="159"/>
    </row>
    <row r="189" spans="2:5" x14ac:dyDescent="0.25">
      <c r="B189" s="159" t="s">
        <v>93</v>
      </c>
      <c r="C189" s="159" t="s">
        <v>275</v>
      </c>
      <c r="D189" s="159" t="s">
        <v>296</v>
      </c>
      <c r="E189" s="159"/>
    </row>
    <row r="190" spans="2:5" x14ac:dyDescent="0.25">
      <c r="B190" s="159" t="s">
        <v>93</v>
      </c>
      <c r="C190" s="159" t="s">
        <v>276</v>
      </c>
      <c r="D190" s="159" t="s">
        <v>294</v>
      </c>
      <c r="E190" s="159" t="s">
        <v>303</v>
      </c>
    </row>
    <row r="191" spans="2:5" x14ac:dyDescent="0.25">
      <c r="B191" s="159" t="s">
        <v>93</v>
      </c>
      <c r="C191" s="159" t="s">
        <v>277</v>
      </c>
      <c r="D191" s="159" t="s">
        <v>296</v>
      </c>
      <c r="E191" s="159"/>
    </row>
    <row r="192" spans="2:5" x14ac:dyDescent="0.25">
      <c r="B192" s="159" t="s">
        <v>92</v>
      </c>
      <c r="C192" s="159" t="s">
        <v>214</v>
      </c>
      <c r="D192" s="159" t="s">
        <v>225</v>
      </c>
      <c r="E192" s="159"/>
    </row>
    <row r="193" spans="2:5" x14ac:dyDescent="0.25">
      <c r="B193" s="159" t="s">
        <v>93</v>
      </c>
      <c r="C193" s="159" t="s">
        <v>278</v>
      </c>
      <c r="D193" s="159" t="s">
        <v>294</v>
      </c>
      <c r="E193" s="159"/>
    </row>
    <row r="194" spans="2:5" x14ac:dyDescent="0.25">
      <c r="B194" s="159" t="s">
        <v>91</v>
      </c>
      <c r="C194" s="159" t="s">
        <v>169</v>
      </c>
      <c r="D194" s="159" t="s">
        <v>137</v>
      </c>
      <c r="E194" s="159"/>
    </row>
    <row r="195" spans="2:5" x14ac:dyDescent="0.25">
      <c r="B195" s="159" t="s">
        <v>1</v>
      </c>
      <c r="C195" s="160" t="s">
        <v>129</v>
      </c>
      <c r="D195" s="159" t="s">
        <v>114</v>
      </c>
      <c r="E195" s="159"/>
    </row>
    <row r="196" spans="2:5" x14ac:dyDescent="0.25">
      <c r="B196" s="159" t="s">
        <v>404</v>
      </c>
      <c r="C196" s="159" t="s">
        <v>417</v>
      </c>
      <c r="D196" s="159" t="s">
        <v>406</v>
      </c>
      <c r="E196" s="159"/>
    </row>
    <row r="197" spans="2:5" x14ac:dyDescent="0.25">
      <c r="B197" s="159" t="s">
        <v>96</v>
      </c>
      <c r="C197" s="159" t="s">
        <v>345</v>
      </c>
      <c r="D197" s="159" t="s">
        <v>339</v>
      </c>
      <c r="E197" s="159"/>
    </row>
    <row r="198" spans="2:5" x14ac:dyDescent="0.25">
      <c r="B198" s="159" t="s">
        <v>95</v>
      </c>
      <c r="C198" s="159" t="s">
        <v>345</v>
      </c>
      <c r="D198" s="159" t="s">
        <v>430</v>
      </c>
      <c r="E198" s="159"/>
    </row>
    <row r="199" spans="2:5" x14ac:dyDescent="0.25">
      <c r="B199" s="159" t="s">
        <v>93</v>
      </c>
      <c r="C199" s="159" t="s">
        <v>279</v>
      </c>
      <c r="D199" s="159" t="s">
        <v>296</v>
      </c>
      <c r="E199" s="159"/>
    </row>
    <row r="200" spans="2:5" x14ac:dyDescent="0.25">
      <c r="B200" s="159" t="s">
        <v>92</v>
      </c>
      <c r="C200" s="159" t="s">
        <v>215</v>
      </c>
      <c r="D200" s="159" t="s">
        <v>225</v>
      </c>
      <c r="E200" s="159"/>
    </row>
    <row r="201" spans="2:5" x14ac:dyDescent="0.25">
      <c r="B201" s="159" t="s">
        <v>91</v>
      </c>
      <c r="C201" s="159" t="s">
        <v>170</v>
      </c>
      <c r="D201" s="159" t="s">
        <v>137</v>
      </c>
      <c r="E201" s="159"/>
    </row>
    <row r="202" spans="2:5" x14ac:dyDescent="0.25">
      <c r="B202" s="159" t="s">
        <v>92</v>
      </c>
      <c r="C202" s="159" t="s">
        <v>216</v>
      </c>
      <c r="D202" s="159" t="s">
        <v>225</v>
      </c>
      <c r="E202" s="159"/>
    </row>
    <row r="203" spans="2:5" x14ac:dyDescent="0.25">
      <c r="B203" s="159" t="s">
        <v>91</v>
      </c>
      <c r="C203" s="159" t="s">
        <v>171</v>
      </c>
      <c r="D203" s="159" t="s">
        <v>137</v>
      </c>
      <c r="E203" s="159"/>
    </row>
    <row r="204" spans="2:5" x14ac:dyDescent="0.25">
      <c r="B204" s="159" t="s">
        <v>93</v>
      </c>
      <c r="C204" s="159" t="s">
        <v>280</v>
      </c>
      <c r="D204" s="159" t="s">
        <v>298</v>
      </c>
      <c r="E204" s="159"/>
    </row>
    <row r="205" spans="2:5" x14ac:dyDescent="0.25">
      <c r="B205" s="159" t="s">
        <v>91</v>
      </c>
      <c r="C205" s="159" t="s">
        <v>172</v>
      </c>
      <c r="D205" s="159" t="s">
        <v>137</v>
      </c>
      <c r="E205" s="159"/>
    </row>
    <row r="206" spans="2:5" x14ac:dyDescent="0.25">
      <c r="B206" s="159" t="s">
        <v>93</v>
      </c>
      <c r="C206" s="159" t="s">
        <v>282</v>
      </c>
      <c r="D206" s="159" t="s">
        <v>296</v>
      </c>
      <c r="E206" s="159" t="s">
        <v>303</v>
      </c>
    </row>
    <row r="207" spans="2:5" x14ac:dyDescent="0.25">
      <c r="B207" s="159" t="s">
        <v>94</v>
      </c>
      <c r="C207" s="159" t="s">
        <v>332</v>
      </c>
      <c r="D207" s="159" t="s">
        <v>305</v>
      </c>
      <c r="E207" s="159"/>
    </row>
    <row r="208" spans="2:5" x14ac:dyDescent="0.25">
      <c r="B208" s="159" t="s">
        <v>93</v>
      </c>
      <c r="C208" s="159" t="s">
        <v>281</v>
      </c>
      <c r="D208" s="159" t="s">
        <v>298</v>
      </c>
      <c r="E208" s="159"/>
    </row>
    <row r="209" spans="2:5" x14ac:dyDescent="0.25">
      <c r="B209" s="159" t="s">
        <v>92</v>
      </c>
      <c r="C209" s="159" t="s">
        <v>217</v>
      </c>
      <c r="D209" s="159" t="s">
        <v>225</v>
      </c>
      <c r="E209" s="159"/>
    </row>
    <row r="210" spans="2:5" x14ac:dyDescent="0.25">
      <c r="B210" s="159" t="s">
        <v>94</v>
      </c>
      <c r="C210" s="159" t="s">
        <v>333</v>
      </c>
      <c r="D210" s="159" t="s">
        <v>305</v>
      </c>
      <c r="E210" s="159"/>
    </row>
    <row r="211" spans="2:5" x14ac:dyDescent="0.25">
      <c r="B211" s="159" t="s">
        <v>93</v>
      </c>
      <c r="C211" s="159" t="s">
        <v>283</v>
      </c>
      <c r="D211" s="159" t="s">
        <v>296</v>
      </c>
      <c r="E211" s="159"/>
    </row>
    <row r="212" spans="2:5" x14ac:dyDescent="0.25">
      <c r="B212" s="159" t="s">
        <v>95</v>
      </c>
      <c r="C212" s="159" t="s">
        <v>360</v>
      </c>
      <c r="D212" s="159" t="s">
        <v>430</v>
      </c>
      <c r="E212" s="159"/>
    </row>
    <row r="213" spans="2:5" x14ac:dyDescent="0.25">
      <c r="B213" s="159" t="s">
        <v>91</v>
      </c>
      <c r="C213" s="159" t="s">
        <v>173</v>
      </c>
      <c r="D213" s="159" t="s">
        <v>137</v>
      </c>
      <c r="E213" s="159"/>
    </row>
    <row r="214" spans="2:5" x14ac:dyDescent="0.25">
      <c r="B214" s="159" t="s">
        <v>96</v>
      </c>
      <c r="C214" s="159" t="s">
        <v>346</v>
      </c>
      <c r="D214" s="159" t="s">
        <v>339</v>
      </c>
      <c r="E214" s="159"/>
    </row>
    <row r="215" spans="2:5" x14ac:dyDescent="0.25">
      <c r="B215" s="159" t="s">
        <v>95</v>
      </c>
      <c r="C215" s="159" t="s">
        <v>346</v>
      </c>
      <c r="D215" s="159" t="s">
        <v>430</v>
      </c>
      <c r="E215" s="159"/>
    </row>
    <row r="216" spans="2:5" x14ac:dyDescent="0.25">
      <c r="B216" s="159" t="s">
        <v>93</v>
      </c>
      <c r="C216" s="159" t="s">
        <v>284</v>
      </c>
      <c r="D216" s="159" t="s">
        <v>298</v>
      </c>
      <c r="E216" s="159"/>
    </row>
    <row r="217" spans="2:5" x14ac:dyDescent="0.25">
      <c r="B217" s="159" t="s">
        <v>94</v>
      </c>
      <c r="C217" s="159" t="s">
        <v>334</v>
      </c>
      <c r="D217" s="159" t="s">
        <v>305</v>
      </c>
      <c r="E217" s="159"/>
    </row>
    <row r="218" spans="2:5" x14ac:dyDescent="0.25">
      <c r="B218" s="159" t="s">
        <v>93</v>
      </c>
      <c r="C218" s="159" t="s">
        <v>285</v>
      </c>
      <c r="D218" s="159" t="s">
        <v>298</v>
      </c>
      <c r="E218" s="159"/>
    </row>
    <row r="219" spans="2:5" x14ac:dyDescent="0.25">
      <c r="B219" s="159" t="s">
        <v>96</v>
      </c>
      <c r="C219" s="159" t="s">
        <v>347</v>
      </c>
      <c r="D219" s="159" t="s">
        <v>339</v>
      </c>
      <c r="E219" s="159"/>
    </row>
    <row r="220" spans="2:5" x14ac:dyDescent="0.25">
      <c r="B220" s="159" t="s">
        <v>95</v>
      </c>
      <c r="C220" s="159" t="s">
        <v>347</v>
      </c>
      <c r="D220" s="159" t="s">
        <v>430</v>
      </c>
      <c r="E220" s="159"/>
    </row>
    <row r="221" spans="2:5" x14ac:dyDescent="0.25">
      <c r="B221" s="159" t="s">
        <v>1</v>
      </c>
      <c r="C221" s="160" t="s">
        <v>132</v>
      </c>
      <c r="D221" s="159" t="s">
        <v>114</v>
      </c>
      <c r="E221" s="159"/>
    </row>
    <row r="222" spans="2:5" x14ac:dyDescent="0.25">
      <c r="B222" s="159" t="s">
        <v>93</v>
      </c>
      <c r="C222" s="159" t="s">
        <v>286</v>
      </c>
      <c r="D222" s="159" t="s">
        <v>298</v>
      </c>
      <c r="E222" s="159"/>
    </row>
    <row r="223" spans="2:5" x14ac:dyDescent="0.25">
      <c r="B223" s="159" t="s">
        <v>95</v>
      </c>
      <c r="C223" s="159" t="s">
        <v>361</v>
      </c>
      <c r="D223" s="159" t="s">
        <v>430</v>
      </c>
      <c r="E223" s="159"/>
    </row>
    <row r="224" spans="2:5" x14ac:dyDescent="0.25">
      <c r="B224" s="159" t="s">
        <v>95</v>
      </c>
      <c r="C224" s="159" t="s">
        <v>362</v>
      </c>
      <c r="D224" s="159" t="s">
        <v>430</v>
      </c>
      <c r="E224" s="159"/>
    </row>
    <row r="225" spans="2:5" x14ac:dyDescent="0.25">
      <c r="B225" s="159" t="s">
        <v>93</v>
      </c>
      <c r="C225" s="159" t="s">
        <v>287</v>
      </c>
      <c r="D225" s="159" t="s">
        <v>294</v>
      </c>
      <c r="E225" s="159"/>
    </row>
    <row r="226" spans="2:5" x14ac:dyDescent="0.25">
      <c r="B226" s="159" t="s">
        <v>1</v>
      </c>
      <c r="C226" s="160" t="s">
        <v>130</v>
      </c>
      <c r="D226" s="159" t="s">
        <v>114</v>
      </c>
      <c r="E226" s="159"/>
    </row>
    <row r="227" spans="2:5" x14ac:dyDescent="0.25">
      <c r="B227" s="159" t="s">
        <v>93</v>
      </c>
      <c r="C227" s="159" t="s">
        <v>288</v>
      </c>
      <c r="D227" s="159" t="s">
        <v>296</v>
      </c>
      <c r="E227" s="159" t="s">
        <v>303</v>
      </c>
    </row>
    <row r="228" spans="2:5" x14ac:dyDescent="0.25">
      <c r="B228" s="159" t="s">
        <v>1</v>
      </c>
      <c r="C228" s="160" t="s">
        <v>131</v>
      </c>
      <c r="D228" s="159" t="s">
        <v>114</v>
      </c>
      <c r="E228" s="159"/>
    </row>
    <row r="229" spans="2:5" x14ac:dyDescent="0.25">
      <c r="B229" s="159" t="s">
        <v>92</v>
      </c>
      <c r="C229" s="159" t="s">
        <v>218</v>
      </c>
      <c r="D229" s="159" t="s">
        <v>226</v>
      </c>
      <c r="E229" s="159"/>
    </row>
    <row r="230" spans="2:5" x14ac:dyDescent="0.25">
      <c r="B230" s="159" t="s">
        <v>93</v>
      </c>
      <c r="C230" s="159" t="s">
        <v>289</v>
      </c>
      <c r="D230" s="159" t="s">
        <v>294</v>
      </c>
      <c r="E230" s="159"/>
    </row>
    <row r="231" spans="2:5" x14ac:dyDescent="0.25">
      <c r="B231" s="159" t="s">
        <v>404</v>
      </c>
      <c r="C231" s="159" t="s">
        <v>418</v>
      </c>
      <c r="D231" s="159" t="s">
        <v>406</v>
      </c>
      <c r="E231" s="159"/>
    </row>
    <row r="232" spans="2:5" x14ac:dyDescent="0.25">
      <c r="B232" s="159" t="s">
        <v>404</v>
      </c>
      <c r="C232" s="159" t="s">
        <v>419</v>
      </c>
      <c r="D232" s="159" t="s">
        <v>406</v>
      </c>
      <c r="E232" s="159"/>
    </row>
    <row r="233" spans="2:5" x14ac:dyDescent="0.25">
      <c r="B233" s="159" t="s">
        <v>93</v>
      </c>
      <c r="C233" s="159" t="s">
        <v>290</v>
      </c>
      <c r="D233" s="159" t="s">
        <v>296</v>
      </c>
      <c r="E233" s="159"/>
    </row>
    <row r="234" spans="2:5" x14ac:dyDescent="0.25">
      <c r="B234" s="159" t="s">
        <v>95</v>
      </c>
      <c r="C234" s="159" t="s">
        <v>363</v>
      </c>
      <c r="D234" s="159" t="s">
        <v>430</v>
      </c>
      <c r="E234" s="159"/>
    </row>
    <row r="235" spans="2:5" x14ac:dyDescent="0.25">
      <c r="B235" s="159" t="s">
        <v>93</v>
      </c>
      <c r="C235" s="159" t="s">
        <v>291</v>
      </c>
      <c r="D235" s="159" t="s">
        <v>294</v>
      </c>
      <c r="E235" s="159"/>
    </row>
    <row r="236" spans="2:5" x14ac:dyDescent="0.25">
      <c r="B236" s="159" t="s">
        <v>96</v>
      </c>
      <c r="C236" s="159" t="s">
        <v>348</v>
      </c>
      <c r="D236" s="159" t="s">
        <v>339</v>
      </c>
      <c r="E236" s="159"/>
    </row>
    <row r="237" spans="2:5" x14ac:dyDescent="0.25">
      <c r="B237" s="159" t="s">
        <v>95</v>
      </c>
      <c r="C237" s="159" t="s">
        <v>348</v>
      </c>
      <c r="D237" s="159" t="s">
        <v>430</v>
      </c>
      <c r="E237" s="159"/>
    </row>
    <row r="238" spans="2:5" x14ac:dyDescent="0.25">
      <c r="B238" s="159" t="s">
        <v>96</v>
      </c>
      <c r="C238" s="159" t="s">
        <v>349</v>
      </c>
      <c r="D238" s="159" t="s">
        <v>339</v>
      </c>
      <c r="E238" s="159"/>
    </row>
    <row r="239" spans="2:5" x14ac:dyDescent="0.25">
      <c r="B239" s="159" t="s">
        <v>95</v>
      </c>
      <c r="C239" s="159" t="s">
        <v>349</v>
      </c>
      <c r="D239" s="159" t="s">
        <v>430</v>
      </c>
      <c r="E239" s="159"/>
    </row>
    <row r="240" spans="2:5" x14ac:dyDescent="0.25">
      <c r="B240" s="159" t="s">
        <v>95</v>
      </c>
      <c r="C240" s="159" t="s">
        <v>364</v>
      </c>
      <c r="D240" s="159" t="s">
        <v>430</v>
      </c>
      <c r="E240" s="159"/>
    </row>
    <row r="241" spans="2:5" x14ac:dyDescent="0.25">
      <c r="B241" s="159" t="s">
        <v>94</v>
      </c>
      <c r="C241" s="159" t="s">
        <v>308</v>
      </c>
      <c r="D241" s="159" t="s">
        <v>338</v>
      </c>
      <c r="E241" s="159"/>
    </row>
    <row r="242" spans="2:5" x14ac:dyDescent="0.25">
      <c r="B242" s="159" t="s">
        <v>91</v>
      </c>
      <c r="C242" s="159" t="s">
        <v>178</v>
      </c>
      <c r="D242" s="159" t="s">
        <v>137</v>
      </c>
      <c r="E242" s="159"/>
    </row>
    <row r="243" spans="2:5" x14ac:dyDescent="0.25">
      <c r="B243" s="159" t="s">
        <v>96</v>
      </c>
      <c r="C243" s="159" t="s">
        <v>350</v>
      </c>
      <c r="D243" s="159" t="s">
        <v>430</v>
      </c>
      <c r="E243" s="159"/>
    </row>
    <row r="244" spans="2:5" x14ac:dyDescent="0.25">
      <c r="B244" s="159" t="s">
        <v>95</v>
      </c>
      <c r="C244" s="159" t="s">
        <v>350</v>
      </c>
      <c r="D244" s="159" t="s">
        <v>430</v>
      </c>
      <c r="E244" s="159"/>
    </row>
    <row r="245" spans="2:5" x14ac:dyDescent="0.25">
      <c r="B245" s="159" t="s">
        <v>404</v>
      </c>
      <c r="C245" s="159" t="s">
        <v>420</v>
      </c>
      <c r="D245" s="159" t="s">
        <v>421</v>
      </c>
      <c r="E245" s="159"/>
    </row>
    <row r="246" spans="2:5" x14ac:dyDescent="0.25">
      <c r="B246" s="159" t="s">
        <v>92</v>
      </c>
      <c r="C246" s="159" t="s">
        <v>219</v>
      </c>
      <c r="D246" s="159" t="s">
        <v>226</v>
      </c>
      <c r="E246" s="159"/>
    </row>
    <row r="247" spans="2:5" x14ac:dyDescent="0.25">
      <c r="B247" s="159" t="s">
        <v>94</v>
      </c>
      <c r="C247" s="159" t="s">
        <v>335</v>
      </c>
      <c r="D247" s="159" t="s">
        <v>305</v>
      </c>
      <c r="E247" s="159"/>
    </row>
    <row r="248" spans="2:5" x14ac:dyDescent="0.25">
      <c r="B248" s="159" t="s">
        <v>91</v>
      </c>
      <c r="C248" s="159" t="s">
        <v>174</v>
      </c>
      <c r="D248" s="159" t="s">
        <v>137</v>
      </c>
      <c r="E248" s="159"/>
    </row>
    <row r="249" spans="2:5" x14ac:dyDescent="0.25">
      <c r="B249" s="159" t="s">
        <v>94</v>
      </c>
      <c r="C249" s="159" t="s">
        <v>336</v>
      </c>
      <c r="D249" s="159" t="s">
        <v>305</v>
      </c>
      <c r="E249" s="159"/>
    </row>
    <row r="250" spans="2:5" x14ac:dyDescent="0.25">
      <c r="B250" s="159" t="s">
        <v>91</v>
      </c>
      <c r="C250" s="159" t="s">
        <v>175</v>
      </c>
      <c r="D250" s="159" t="s">
        <v>137</v>
      </c>
      <c r="E250" s="159"/>
    </row>
    <row r="251" spans="2:5" x14ac:dyDescent="0.25">
      <c r="B251" s="159" t="s">
        <v>91</v>
      </c>
      <c r="C251" s="159" t="s">
        <v>176</v>
      </c>
      <c r="D251" s="159" t="s">
        <v>137</v>
      </c>
      <c r="E251" s="159"/>
    </row>
    <row r="252" spans="2:5" x14ac:dyDescent="0.25">
      <c r="B252" s="159" t="s">
        <v>92</v>
      </c>
      <c r="C252" s="159" t="s">
        <v>220</v>
      </c>
      <c r="D252" s="159" t="s">
        <v>225</v>
      </c>
      <c r="E252" s="159"/>
    </row>
    <row r="253" spans="2:5" x14ac:dyDescent="0.25">
      <c r="B253" s="159" t="s">
        <v>91</v>
      </c>
      <c r="C253" s="159" t="s">
        <v>177</v>
      </c>
      <c r="D253" s="159" t="s">
        <v>137</v>
      </c>
      <c r="E253" s="159"/>
    </row>
    <row r="254" spans="2:5" x14ac:dyDescent="0.25">
      <c r="B254" s="159" t="s">
        <v>92</v>
      </c>
      <c r="C254" s="159" t="s">
        <v>221</v>
      </c>
      <c r="D254" s="159" t="s">
        <v>225</v>
      </c>
      <c r="E254" s="159"/>
    </row>
    <row r="255" spans="2:5" x14ac:dyDescent="0.25">
      <c r="B255" s="159" t="s">
        <v>404</v>
      </c>
      <c r="C255" s="159" t="s">
        <v>422</v>
      </c>
      <c r="D255" s="159" t="s">
        <v>406</v>
      </c>
      <c r="E255" s="159"/>
    </row>
    <row r="256" spans="2:5" x14ac:dyDescent="0.25">
      <c r="B256" s="159" t="s">
        <v>93</v>
      </c>
      <c r="C256" s="159" t="s">
        <v>292</v>
      </c>
      <c r="D256" s="159" t="s">
        <v>294</v>
      </c>
      <c r="E256" s="159"/>
    </row>
    <row r="257" spans="2:5" x14ac:dyDescent="0.25">
      <c r="B257" s="159" t="s">
        <v>92</v>
      </c>
      <c r="C257" s="159" t="s">
        <v>222</v>
      </c>
      <c r="D257" s="159" t="s">
        <v>226</v>
      </c>
      <c r="E257" s="159"/>
    </row>
    <row r="258" spans="2:5" x14ac:dyDescent="0.25">
      <c r="B258" s="159" t="s">
        <v>92</v>
      </c>
      <c r="C258" s="159" t="s">
        <v>223</v>
      </c>
      <c r="D258" s="159" t="s">
        <v>225</v>
      </c>
      <c r="E258" s="159"/>
    </row>
    <row r="259" spans="2:5" x14ac:dyDescent="0.25">
      <c r="B259" s="159" t="s">
        <v>94</v>
      </c>
      <c r="C259" s="159" t="s">
        <v>337</v>
      </c>
      <c r="D259" s="159" t="s">
        <v>305</v>
      </c>
      <c r="E259" s="159"/>
    </row>
    <row r="260" spans="2:5" x14ac:dyDescent="0.25">
      <c r="B260" s="159" t="s">
        <v>93</v>
      </c>
      <c r="C260" s="159" t="s">
        <v>293</v>
      </c>
      <c r="D260" s="159" t="s">
        <v>298</v>
      </c>
      <c r="E260" s="159"/>
    </row>
  </sheetData>
  <sheetProtection sheet="1" objects="1" scenarios="1"/>
  <autoFilter ref="B3:E260" xr:uid="{57C7FA54-0B68-4431-BA48-6531ACD69366}"/>
  <sortState xmlns:xlrd2="http://schemas.microsoft.com/office/spreadsheetml/2017/richdata2" ref="B4:E260">
    <sortCondition ref="C4:C2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Chiari Marco</cp:lastModifiedBy>
  <dcterms:created xsi:type="dcterms:W3CDTF">2022-04-04T15:28:12Z</dcterms:created>
  <dcterms:modified xsi:type="dcterms:W3CDTF">2025-05-20T16:09:49Z</dcterms:modified>
</cp:coreProperties>
</file>